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06"/>
  <workbookPr filterPrivacy="1" codeName="DieseArbeitsmappe"/>
  <xr:revisionPtr revIDLastSave="0" documentId="13_ncr:1_{F8607C41-3F5C-4B3A-AB96-C6681388BF49}" xr6:coauthVersionLast="36" xr6:coauthVersionMax="46" xr10:uidLastSave="{00000000-0000-0000-0000-000000000000}"/>
  <bookViews>
    <workbookView xWindow="0" yWindow="0" windowWidth="19200" windowHeight="8363" tabRatio="893" activeTab="2" xr2:uid="{00000000-000D-0000-FFFF-FFFF00000000}"/>
  </bookViews>
  <sheets>
    <sheet name="Lies mich" sheetId="11" r:id="rId1"/>
    <sheet name="DPNK-Stamm" sheetId="1" r:id="rId2"/>
    <sheet name="Übersicht" sheetId="6" r:id="rId3"/>
    <sheet name="Baugewerbe" sheetId="4" r:id="rId4"/>
    <sheet name="Trockenbau_Bauhilfgsgew" sheetId="3" r:id="rId5"/>
    <sheet name="Tapezierer" sheetId="17" r:id="rId6"/>
    <sheet name="Tischler" sheetId="18" r:id="rId7"/>
    <sheet name="Eisen_Metallv_Gew" sheetId="2" r:id="rId8"/>
    <sheet name="Gärtner" sheetId="12" r:id="rId9"/>
    <sheet name="Hafner_Platten_Fliesen" sheetId="14" r:id="rId10"/>
    <sheet name="Maler_ohneBUAG" sheetId="13" r:id="rId11"/>
    <sheet name="Maler_mitBUAG" sheetId="15" r:id="rId12"/>
    <sheet name="Reinigungsgewerbe" sheetId="10" r:id="rId13"/>
    <sheet name="Dachdecker_Wien" sheetId="5" r:id="rId14"/>
  </sheets>
  <externalReferences>
    <externalReference r:id="rId15"/>
    <externalReference r:id="rId16"/>
    <externalReference r:id="rId17"/>
    <externalReference r:id="rId18"/>
    <externalReference r:id="rId19"/>
  </externalReferences>
  <definedNames>
    <definedName name="_TC55">'[1]K4 Blatt'!$M$16</definedName>
    <definedName name="_USK1">[1]Basiswerte!$B$14</definedName>
    <definedName name="_USK2">[1]Basiswerte!$B$15</definedName>
    <definedName name="_USK3">[1]Basiswerte!$B$16</definedName>
    <definedName name="_WAZ1">[2]SOLL_AZ.XLS!$H$58</definedName>
    <definedName name="_WAZ2">[2]SOLL_AZ.XLS!$I$58</definedName>
    <definedName name="A4_4J">[1]Basiswerte!$B$8</definedName>
    <definedName name="AB_10b">[2]SOLL_AZ.XLS!$I$161</definedName>
    <definedName name="AB_20">[2]SOLL_AZ.XLS!$I$185</definedName>
    <definedName name="AB_21">[2]KALK.XLS!$M$409</definedName>
    <definedName name="AB_6">[2]SOLL_AZ.XLS!$I$108</definedName>
    <definedName name="AB_7a">[2]SOLL_AZ.XLS!$I$115</definedName>
    <definedName name="AB_7b">[2]SOLL_AZ.XLS!$I$120</definedName>
    <definedName name="AB_8a">[2]SOLL_AZ.XLS!$I$139</definedName>
    <definedName name="AB_A">[2]KALK.XLS!$M$6</definedName>
    <definedName name="AB_B">[2]KALK.XLS!$M$8</definedName>
    <definedName name="AB_C">[2]KALK.XLS!$M$12</definedName>
    <definedName name="AB_ML">[2]KALK.XLS!$M$21</definedName>
    <definedName name="AB_U">[2]KALK.XLS!$M$418</definedName>
    <definedName name="AB_WBF">[2]SV_SATZ.XLS!$H$12</definedName>
    <definedName name="Arb_IE">[2]SV_SATZ.XLS!$E$27</definedName>
    <definedName name="Arb_KV">[2]SV_SATZ.XLS!$E$29</definedName>
    <definedName name="ARB_KV_AN">[2]SV_SATZ.XLS!$F$29</definedName>
    <definedName name="Arb_UV">[2]SV_SATZ.XLS!$E$31</definedName>
    <definedName name="AufzahlungsSTD" localSheetId="7">'[3]Stamm KV-Daten'!$A$50:$A$54</definedName>
    <definedName name="AufzahlungsSTD" localSheetId="8">'[3]Stamm KV-Daten'!$A$50:$A$54</definedName>
    <definedName name="AufzahlungsSTD" localSheetId="11">'[3]Stamm KV-Daten'!$A$50:$A$54</definedName>
    <definedName name="AufzahlungsSTD" localSheetId="10">'[3]Stamm KV-Daten'!$A$50:$A$54</definedName>
    <definedName name="AufzahlungsSTD" localSheetId="12">'[3]Stamm KV-Daten'!$A$50:$A$54</definedName>
    <definedName name="AufzahlungsSTD" localSheetId="5">'[3]Stamm KV-Daten'!$A$50:$A$54</definedName>
    <definedName name="AufzahlungsSTD" localSheetId="6">'[3]Stamm KV-Daten'!$A$50:$A$54</definedName>
    <definedName name="AufzahlungsSTD">'[4]Stamm KV-Daten'!$A$50:$A$59</definedName>
    <definedName name="AufzahlungsStdEURO" localSheetId="7">'[3]Stamm KV-Daten'!$A$56:$A$60</definedName>
    <definedName name="AufzahlungsStdEURO" localSheetId="8">'[3]Stamm KV-Daten'!$A$56:$A$60</definedName>
    <definedName name="AufzahlungsStdEURO" localSheetId="11">'[3]Stamm KV-Daten'!$A$56:$A$60</definedName>
    <definedName name="AufzahlungsStdEURO" localSheetId="10">'[3]Stamm KV-Daten'!$A$56:$A$60</definedName>
    <definedName name="AufzahlungsStdEURO" localSheetId="12">'[3]Stamm KV-Daten'!$A$56:$A$60</definedName>
    <definedName name="AufzahlungsStdEURO" localSheetId="5">'[3]Stamm KV-Daten'!$A$56:$A$60</definedName>
    <definedName name="AufzahlungsStdEURO" localSheetId="6">'[3]Stamm KV-Daten'!$A$56:$A$60</definedName>
    <definedName name="AufzahlungsStdEURO">'[4]Stamm KV-Daten'!$A$61:$A$65</definedName>
    <definedName name="AZ_1">[2]SOLL_AZ.XLS!$H$196</definedName>
    <definedName name="AZ_2">[2]SOLL_AZ.XLS!$I$196</definedName>
    <definedName name="AZ_AB">[2]SOLL_AZ.XLS!$I$197</definedName>
    <definedName name="AZ_BIS">[2]SOLL_AZ.XLS!$H$197</definedName>
    <definedName name="Beton080">'[1]K4 Blatt'!$M$10</definedName>
    <definedName name="Beton225">'[1]K4 Blatt'!$M$6</definedName>
    <definedName name="Beton225_Aufz_GK16">'[1]K4 Blatt'!$M$8</definedName>
    <definedName name="BIS_10b">[2]SOLL_AZ.XLS!$H$161</definedName>
    <definedName name="BIS_11">[2]SOLL_AZ.XLS!$H$168</definedName>
    <definedName name="BIS_12">[2]SOLL_AZ.XLS!$H$174</definedName>
    <definedName name="BIS_13">[2]SOLL_AZ.XLS!$H$190</definedName>
    <definedName name="BIS_20">[2]SOLL_AZ.XLS!$H$184</definedName>
    <definedName name="Bis_3">[2]SOLL_AZ.XLS!$H$79</definedName>
    <definedName name="BIS_4">[2]SOLL_AZ.XLS!$H$86</definedName>
    <definedName name="BIS_5">[2]SOLL_AZ.XLS!$H$93</definedName>
    <definedName name="BIS_6">[2]SOLL_AZ.XLS!$H$108</definedName>
    <definedName name="BIS_7a">[2]SOLL_AZ.XLS!$H$115</definedName>
    <definedName name="BIS_7b">[2]SOLL_AZ.XLS!$H$120</definedName>
    <definedName name="BIS_8a">[2]SOLL_AZ.XLS!$H$139</definedName>
    <definedName name="BIS_9">[2]SOLL_AZ.XLS!$H$155</definedName>
    <definedName name="BIS_A">[2]KALK.XLS!$L$6</definedName>
    <definedName name="BIS_B">[2]KALK.XLS!$L$8</definedName>
    <definedName name="BIS_C">[2]KALK.XLS!$L$12</definedName>
    <definedName name="BIS_ML">[2]KALK.XLS!$L$21</definedName>
    <definedName name="BIS_U">[2]KALK.XLS!$L$418</definedName>
    <definedName name="BIS_WBF">[2]SV_SATZ.XLS!$G$12</definedName>
    <definedName name="BML">[1]Basiswerte!$B$3</definedName>
    <definedName name="BMP">[1]Basiswerte!$B$4</definedName>
    <definedName name="DienstreiseSTD" localSheetId="7">'[3]Stamm KV-Daten'!$A$112:$A$114</definedName>
    <definedName name="DienstreiseSTD" localSheetId="8">'[3]Stamm KV-Daten'!$A$112:$A$114</definedName>
    <definedName name="DienstreiseSTD" localSheetId="11">'[3]Stamm KV-Daten'!$A$112:$A$114</definedName>
    <definedName name="DienstreiseSTD" localSheetId="10">'[3]Stamm KV-Daten'!$A$112:$A$114</definedName>
    <definedName name="DienstreiseSTD" localSheetId="12">'[3]Stamm KV-Daten'!$A$112:$A$114</definedName>
    <definedName name="DienstreiseSTD" localSheetId="5">'[3]Stamm KV-Daten'!$A$112:$A$114</definedName>
    <definedName name="DienstreiseSTD" localSheetId="6">'[3]Stamm KV-Daten'!$A$112:$A$114</definedName>
    <definedName name="DienstreiseSTD">'[4]Stamm KV-Daten'!$A$117:$A$119</definedName>
    <definedName name="DienstreiseTAG" localSheetId="7">'[3]Stamm KV-Daten'!$A$98:$A$109</definedName>
    <definedName name="DienstreiseTAG" localSheetId="8">'[3]Stamm KV-Daten'!$A$98:$A$109</definedName>
    <definedName name="DienstreiseTAG" localSheetId="11">'[3]Stamm KV-Daten'!$A$98:$A$109</definedName>
    <definedName name="DienstreiseTAG" localSheetId="10">'[3]Stamm KV-Daten'!$A$98:$A$109</definedName>
    <definedName name="DienstreiseTAG" localSheetId="12">'[3]Stamm KV-Daten'!$A$98:$A$109</definedName>
    <definedName name="DienstreiseTAG" localSheetId="5">'[3]Stamm KV-Daten'!$A$98:$A$109</definedName>
    <definedName name="DienstreiseTAG" localSheetId="6">'[3]Stamm KV-Daten'!$A$98:$A$109</definedName>
    <definedName name="DienstreiseTAG">'[4]Stamm KV-Daten'!$A$103:$A$114</definedName>
    <definedName name="DienstreiseWOCHE" localSheetId="7">'[3]Stamm KV-Daten'!$A$117:$A$122</definedName>
    <definedName name="DienstreiseWOCHE" localSheetId="8">'[3]Stamm KV-Daten'!$A$117:$A$122</definedName>
    <definedName name="DienstreiseWOCHE" localSheetId="11">'[3]Stamm KV-Daten'!$A$117:$A$122</definedName>
    <definedName name="DienstreiseWOCHE" localSheetId="10">'[3]Stamm KV-Daten'!$A$117:$A$122</definedName>
    <definedName name="DienstreiseWOCHE" localSheetId="12">'[3]Stamm KV-Daten'!$A$117:$A$122</definedName>
    <definedName name="DienstreiseWOCHE" localSheetId="5">'[3]Stamm KV-Daten'!$A$117:$A$122</definedName>
    <definedName name="DienstreiseWOCHE" localSheetId="6">'[3]Stamm KV-Daten'!$A$117:$A$122</definedName>
    <definedName name="DienstreiseWOCHE">'[4]Stamm KV-Daten'!$A$122:$A$127</definedName>
    <definedName name="Diesel">[1]Basiswerte!$B$25</definedName>
    <definedName name="_xlnm.Print_Area" localSheetId="3">Baugewerbe!$A$1:$K$181</definedName>
    <definedName name="_xlnm.Print_Area" localSheetId="7">Eisen_Metallv_Gew!$A$1:$J$129</definedName>
    <definedName name="_xlnm.Print_Area" localSheetId="8">Gärtner!$A$1:$J$128</definedName>
    <definedName name="_xlnm.Print_Area" localSheetId="11">Maler_mitBUAG!#REF!</definedName>
    <definedName name="_xlnm.Print_Area" localSheetId="10">Maler_ohneBUAG!$A$1:$J$140</definedName>
    <definedName name="_xlnm.Print_Area" localSheetId="12">Reinigungsgewerbe!$A$1:$J$128</definedName>
    <definedName name="_xlnm.Print_Area" localSheetId="5">Tapezierer!$A$1:$J$128</definedName>
    <definedName name="_xlnm.Print_Area" localSheetId="6">Tischler!$A$1:$J$129</definedName>
    <definedName name="DSK">[1]Basiswerte!$B$13</definedName>
    <definedName name="Dünnputz">'[1]K4 Blatt'!$M$26</definedName>
    <definedName name="ErschwernisZul" localSheetId="7">'[3]Stamm KV-Daten'!$A$66:$A$92</definedName>
    <definedName name="ErschwernisZul" localSheetId="8">'[3]Stamm KV-Daten'!$A$66:$A$92</definedName>
    <definedName name="ErschwernisZul" localSheetId="11">'[3]Stamm KV-Daten'!$A$66:$A$92</definedName>
    <definedName name="ErschwernisZul" localSheetId="10">'[3]Stamm KV-Daten'!$A$66:$A$92</definedName>
    <definedName name="ErschwernisZul" localSheetId="12">'[3]Stamm KV-Daten'!$A$66:$A$92</definedName>
    <definedName name="ErschwernisZul" localSheetId="5">'[3]Stamm KV-Daten'!$A$66:$A$92</definedName>
    <definedName name="ErschwernisZul" localSheetId="6">'[3]Stamm KV-Daten'!$A$66:$A$92</definedName>
    <definedName name="ErschwernisZul">'[4]Stamm KV-Daten'!$A$71:$A$97</definedName>
    <definedName name="Frostschutzmat">'[1]K4 Blatt'!$M$28</definedName>
    <definedName name="Fugenband">'[1]K4 Blatt'!$M$12</definedName>
    <definedName name="Glasseide">'[1]K4 Blatt'!$M$24</definedName>
    <definedName name="GZ">[1]Basiswerte!$B$20</definedName>
    <definedName name="HB_Grundl1">[2]SV_SATZ.XLS!$E$39</definedName>
    <definedName name="HTML_CodePage" hidden="1">1252</definedName>
    <definedName name="HTML_Control" localSheetId="3" hidden="1">{"'Zusammenfassung für ÖSTAT'!$A$1:$G$55"}</definedName>
    <definedName name="HTML_Control" localSheetId="4" hidden="1">{"'Zusammenfassung für ÖSTAT'!$A$1:$G$55"}</definedName>
    <definedName name="HTML_Control" hidden="1">{"'Zusammenfassung für ÖSTAT'!$A$1:$G$55"}</definedName>
    <definedName name="HTML_Description" hidden="1">""</definedName>
    <definedName name="HTML_Email" hidden="1">""</definedName>
    <definedName name="HTML_Header" hidden="1">"Zusammenfassung für ÖSTAT"</definedName>
    <definedName name="HTML_LastUpdate" hidden="1">"23.12.99"</definedName>
    <definedName name="HTML_LineAfter" hidden="1">TRUE</definedName>
    <definedName name="HTML_LineBefore" hidden="1">TRUE</definedName>
    <definedName name="HTML_Name" hidden="1">"Andreas Kropik"</definedName>
    <definedName name="HTML_OBDlg2" hidden="1">TRUE</definedName>
    <definedName name="HTML_OBDlg4" hidden="1">TRUE</definedName>
    <definedName name="HTML_OS" hidden="1">0</definedName>
    <definedName name="HTML_PathFile" hidden="1">"D:\Eigene Dateien\internetpublikation\sk_tab01012000.htm"</definedName>
    <definedName name="HTML_Title" hidden="1">"FM"</definedName>
    <definedName name="K2GZWerte">'[3]K2 2020'!$H$21:$H$26</definedName>
    <definedName name="Kleber">'[1]K4 Blatt'!$M$22</definedName>
    <definedName name="KV_IIb">[1]Basiswerte!$B$1</definedName>
    <definedName name="KV_IIIb">[1]Basiswerte!$B$2</definedName>
    <definedName name="KVBezeichnung" localSheetId="7">'[3]Stamm KV-Daten'!$A$7:$A$33</definedName>
    <definedName name="KVBezeichnung" localSheetId="8">'[3]Stamm KV-Daten'!$A$7:$A$33</definedName>
    <definedName name="KVBezeichnung" localSheetId="11">'[3]Stamm KV-Daten'!$A$7:$A$33</definedName>
    <definedName name="KVBezeichnung" localSheetId="10">'[3]Stamm KV-Daten'!$A$7:$A$33</definedName>
    <definedName name="KVBezeichnung" localSheetId="12">'[3]Stamm KV-Daten'!$A$7:$A$33</definedName>
    <definedName name="KVBezeichnung" localSheetId="5">'[3]Stamm KV-Daten'!$A$7:$A$33</definedName>
    <definedName name="KVBezeichnung" localSheetId="6">'[3]Stamm KV-Daten'!$A$7:$A$33</definedName>
    <definedName name="KVBezeichnung">'[4]Stamm KV-Daten'!$A$7:$A$33</definedName>
    <definedName name="Liter_kWh">[1]Basiswerte!$B$26</definedName>
    <definedName name="lohngeb_K">[1]Basiswerte!$B$18</definedName>
    <definedName name="MehrarbeitsStd" localSheetId="7">'[3]Stamm KV-Daten'!$A$39:$A$48</definedName>
    <definedName name="MehrarbeitsStd" localSheetId="8">'[3]Stamm KV-Daten'!$A$39:$A$48</definedName>
    <definedName name="MehrarbeitsStd" localSheetId="11">'[3]Stamm KV-Daten'!$A$39:$A$48</definedName>
    <definedName name="MehrarbeitsStd" localSheetId="10">'[3]Stamm KV-Daten'!$A$39:$A$48</definedName>
    <definedName name="MehrarbeitsStd" localSheetId="12">'[3]Stamm KV-Daten'!$A$39:$A$48</definedName>
    <definedName name="MehrarbeitsStd" localSheetId="5">'[3]Stamm KV-Daten'!$A$39:$A$48</definedName>
    <definedName name="MehrarbeitsStd" localSheetId="6">'[3]Stamm KV-Daten'!$A$39:$A$48</definedName>
    <definedName name="MehrarbeitsStd">'[4]Stamm KV-Daten'!$A$39:$A$48</definedName>
    <definedName name="ÖBGL_Abm_AV">[1]Basiswerte!$B$22</definedName>
    <definedName name="ÖBGL_Abm_Rep">[1]Basiswerte!$B$23</definedName>
    <definedName name="Planiegebühr_je_to">[1]Basiswerte!$B$30</definedName>
    <definedName name="PS_6cm">'[1]K4 Blatt'!$M$20</definedName>
    <definedName name="PS_6cm_LadeLohn">'[1]K4 Blatt'!$H$20</definedName>
    <definedName name="Schalstein25cm">'[1]K4 Blatt'!$M$14</definedName>
    <definedName name="Schalstein25cm_ladeLohn">'[1]K4 Blatt'!$H$14</definedName>
    <definedName name="Schlaufenmatte">'[1]K4 Blatt'!$M$18</definedName>
    <definedName name="sdsddsdsds" localSheetId="3" hidden="1">{"'Zusammenfassung für ÖSTAT'!$A$1:$G$55"}</definedName>
    <definedName name="sdsddsdsds" localSheetId="4" hidden="1">{"'Zusammenfassung für ÖSTAT'!$A$1:$G$55"}</definedName>
    <definedName name="sdsddsdsds" hidden="1">{"'Zusammenfassung für ÖSTAT'!$A$1:$G$55"}</definedName>
    <definedName name="SV_AB">[2]SV_SATZ.XLS!$H$15</definedName>
    <definedName name="SV_BIS">[2]SV_SATZ.XLS!$G$15</definedName>
    <definedName name="Tarif_LKW_10km_m3_1_5to">[1]Basiswerte!$B$28</definedName>
    <definedName name="TC55_LadeLohn">'[1]K4 Blatt'!$H$16</definedName>
    <definedName name="UmlagenK3spalteA" localSheetId="7">[3]Projekt!$A$233:$A$237</definedName>
    <definedName name="UmlagenK3spalteA" localSheetId="8">[3]Projekt!$A$233:$A$237</definedName>
    <definedName name="UmlagenK3spalteA" localSheetId="11">[3]Projekt!$A$233:$A$237</definedName>
    <definedName name="UmlagenK3spalteA" localSheetId="10">[3]Projekt!$A$233:$A$237</definedName>
    <definedName name="UmlagenK3spalteA" localSheetId="12">[3]Projekt!$A$233:$A$237</definedName>
    <definedName name="UmlagenK3spalteA" localSheetId="5">[3]Projekt!$A$233:$A$237</definedName>
    <definedName name="UmlagenK3spalteA" localSheetId="6">[3]Projekt!$A$233:$A$237</definedName>
    <definedName name="UmlagenK3spalteA">[4]Projekt!$A$242:$A$246</definedName>
    <definedName name="wwwww" localSheetId="3" hidden="1">{"'Zusammenfassung für ÖSTAT'!$A$1:$G$55"}</definedName>
    <definedName name="wwwww" localSheetId="4" hidden="1">{"'Zusammenfassung für ÖSTAT'!$A$1:$G$55"}</definedName>
    <definedName name="wwwww" hidden="1">{"'Zusammenfassung für ÖSTAT'!$A$1:$G$55"}</definedName>
    <definedName name="xx">[5]SOLL_AZ.XLS!$I$160</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111" i="2" l="1"/>
  <c r="A23" i="6"/>
  <c r="E45" i="6"/>
  <c r="A45" i="6"/>
  <c r="A24" i="6"/>
  <c r="B45" i="6"/>
  <c r="D45" i="6"/>
  <c r="J45" i="6"/>
  <c r="F45" i="6"/>
  <c r="C45" i="6"/>
  <c r="G45" i="6" l="1"/>
  <c r="H45" i="6" s="1"/>
  <c r="I45" i="6"/>
  <c r="C10" i="4" l="1"/>
  <c r="I12" i="6" s="1"/>
  <c r="C10" i="3"/>
  <c r="I13" i="6" s="1"/>
  <c r="C10" i="17"/>
  <c r="I21" i="6" s="1"/>
  <c r="C10" i="2"/>
  <c r="I16" i="6" s="1"/>
  <c r="C10" i="12"/>
  <c r="I17" i="6" s="1"/>
  <c r="C10" i="14"/>
  <c r="I18" i="6" s="1"/>
  <c r="C10" i="13"/>
  <c r="I19" i="6" s="1"/>
  <c r="C10" i="15"/>
  <c r="I20" i="6" s="1"/>
  <c r="C10" i="10"/>
  <c r="I15" i="6" s="1"/>
  <c r="C10" i="5"/>
  <c r="I14" i="6" s="1"/>
  <c r="C10" i="18"/>
  <c r="I22" i="6" s="1"/>
  <c r="A21" i="6"/>
  <c r="A35" i="6"/>
  <c r="A12" i="6"/>
  <c r="A19" i="6"/>
  <c r="A13" i="6"/>
  <c r="A39" i="6"/>
  <c r="A16" i="6"/>
  <c r="A34" i="6"/>
  <c r="F37" i="6"/>
  <c r="A44" i="6"/>
  <c r="A20" i="6"/>
  <c r="A36" i="6"/>
  <c r="A40" i="6"/>
  <c r="F90" i="18" l="1"/>
  <c r="F89" i="18"/>
  <c r="H112" i="18"/>
  <c r="H117" i="18" s="1"/>
  <c r="C112" i="18"/>
  <c r="H116" i="18" s="1"/>
  <c r="P91" i="18"/>
  <c r="O91" i="18"/>
  <c r="N91" i="18"/>
  <c r="M91" i="18"/>
  <c r="P90" i="18"/>
  <c r="O90" i="18"/>
  <c r="N90" i="18"/>
  <c r="P89" i="18"/>
  <c r="O89" i="18"/>
  <c r="N89" i="18"/>
  <c r="P87" i="18"/>
  <c r="O87" i="18"/>
  <c r="N87" i="18"/>
  <c r="M87" i="18"/>
  <c r="P86" i="18"/>
  <c r="O86" i="18"/>
  <c r="N86" i="18"/>
  <c r="P85" i="18"/>
  <c r="O85" i="18"/>
  <c r="N85" i="18"/>
  <c r="P84" i="18"/>
  <c r="O84" i="18"/>
  <c r="N84" i="18"/>
  <c r="P83" i="18"/>
  <c r="O83" i="18"/>
  <c r="N83" i="18"/>
  <c r="I74" i="18"/>
  <c r="F86" i="18" s="1"/>
  <c r="I70" i="18"/>
  <c r="F85" i="18" s="1"/>
  <c r="C68" i="18"/>
  <c r="H68" i="18" s="1"/>
  <c r="H67" i="18"/>
  <c r="H66" i="18"/>
  <c r="I65" i="18" s="1"/>
  <c r="H64" i="18"/>
  <c r="H63" i="18"/>
  <c r="A57" i="18"/>
  <c r="H56" i="18"/>
  <c r="A56" i="18"/>
  <c r="H55" i="18"/>
  <c r="A55" i="18"/>
  <c r="A54" i="18"/>
  <c r="H51" i="18"/>
  <c r="A51" i="18"/>
  <c r="H50" i="18"/>
  <c r="A50" i="18"/>
  <c r="H49" i="18"/>
  <c r="A49" i="18"/>
  <c r="H48" i="18"/>
  <c r="A48" i="18"/>
  <c r="H47" i="18"/>
  <c r="A47" i="18"/>
  <c r="H46" i="18"/>
  <c r="A46" i="18"/>
  <c r="H45" i="18"/>
  <c r="A45" i="18"/>
  <c r="H44" i="18"/>
  <c r="A44" i="18"/>
  <c r="H43" i="18"/>
  <c r="A43" i="18"/>
  <c r="H42" i="18"/>
  <c r="A42" i="18"/>
  <c r="H41" i="18"/>
  <c r="A41" i="18"/>
  <c r="H40" i="18"/>
  <c r="A40" i="18"/>
  <c r="H39" i="18"/>
  <c r="A39" i="18"/>
  <c r="A38" i="18"/>
  <c r="F115" i="17"/>
  <c r="H111" i="17"/>
  <c r="H116" i="17" s="1"/>
  <c r="C111" i="17"/>
  <c r="H115" i="17" s="1"/>
  <c r="P90" i="17"/>
  <c r="O90" i="17"/>
  <c r="N90" i="17"/>
  <c r="M90" i="17"/>
  <c r="P89" i="17"/>
  <c r="O89" i="17"/>
  <c r="N89" i="17"/>
  <c r="F89" i="17"/>
  <c r="P88" i="17"/>
  <c r="O88" i="17"/>
  <c r="N88" i="17"/>
  <c r="F88" i="17"/>
  <c r="P87" i="17"/>
  <c r="O87" i="17"/>
  <c r="N87" i="17"/>
  <c r="M87" i="17"/>
  <c r="P86" i="17"/>
  <c r="O86" i="17"/>
  <c r="N86" i="17"/>
  <c r="P85" i="17"/>
  <c r="O85" i="17"/>
  <c r="N85" i="17"/>
  <c r="P84" i="17"/>
  <c r="O84" i="17"/>
  <c r="N84" i="17"/>
  <c r="P83" i="17"/>
  <c r="O83" i="17"/>
  <c r="N83" i="17"/>
  <c r="I74" i="17"/>
  <c r="F86" i="17" s="1"/>
  <c r="I70" i="17"/>
  <c r="F85" i="17" s="1"/>
  <c r="C68" i="17"/>
  <c r="H68" i="17" s="1"/>
  <c r="H67" i="17"/>
  <c r="H66" i="17"/>
  <c r="I65" i="17" s="1"/>
  <c r="H64" i="17"/>
  <c r="H63" i="17"/>
  <c r="A57" i="17"/>
  <c r="H56" i="17"/>
  <c r="A56" i="17"/>
  <c r="H55" i="17"/>
  <c r="A55" i="17"/>
  <c r="A54" i="17"/>
  <c r="H51" i="17"/>
  <c r="A51" i="17"/>
  <c r="H50" i="17"/>
  <c r="A50" i="17"/>
  <c r="H49" i="17"/>
  <c r="A49" i="17"/>
  <c r="H48" i="17"/>
  <c r="A48" i="17"/>
  <c r="H47" i="17"/>
  <c r="A47" i="17"/>
  <c r="H46" i="17"/>
  <c r="A46" i="17"/>
  <c r="H45" i="17"/>
  <c r="A45" i="17"/>
  <c r="H44" i="17"/>
  <c r="A44" i="17"/>
  <c r="H43" i="17"/>
  <c r="A43" i="17"/>
  <c r="H42" i="17"/>
  <c r="A42" i="17"/>
  <c r="H41" i="17"/>
  <c r="A41" i="17"/>
  <c r="H40" i="17"/>
  <c r="A40" i="17"/>
  <c r="H39" i="17"/>
  <c r="A39" i="17"/>
  <c r="A38" i="17"/>
  <c r="F88" i="12"/>
  <c r="F89" i="12"/>
  <c r="G65" i="15"/>
  <c r="H66" i="13"/>
  <c r="G65" i="14"/>
  <c r="H66" i="12"/>
  <c r="H66" i="2"/>
  <c r="G65" i="4"/>
  <c r="G65" i="3"/>
  <c r="F114" i="10"/>
  <c r="G114" i="10"/>
  <c r="H114" i="10"/>
  <c r="I121" i="13"/>
  <c r="G126" i="13" s="1"/>
  <c r="D121" i="13"/>
  <c r="G125" i="13" s="1"/>
  <c r="H50" i="4"/>
  <c r="H51" i="4"/>
  <c r="A50" i="4"/>
  <c r="A51" i="4"/>
  <c r="D16" i="10"/>
  <c r="E16" i="10"/>
  <c r="F16" i="10"/>
  <c r="I157" i="15"/>
  <c r="G162" i="15" s="1"/>
  <c r="D157" i="15"/>
  <c r="G161" i="15" s="1"/>
  <c r="H143" i="15"/>
  <c r="J129" i="15"/>
  <c r="Q127" i="15"/>
  <c r="P127" i="15"/>
  <c r="O127" i="15"/>
  <c r="N127" i="15"/>
  <c r="Q126" i="15"/>
  <c r="P126" i="15"/>
  <c r="O126" i="15"/>
  <c r="N126" i="15"/>
  <c r="Q125" i="15"/>
  <c r="P125" i="15"/>
  <c r="O125" i="15"/>
  <c r="Q124" i="15"/>
  <c r="P124" i="15"/>
  <c r="O124" i="15"/>
  <c r="N124" i="15"/>
  <c r="Q123" i="15"/>
  <c r="P123" i="15"/>
  <c r="O123" i="15"/>
  <c r="N123" i="15"/>
  <c r="Q122" i="15"/>
  <c r="P122" i="15"/>
  <c r="O122" i="15"/>
  <c r="N122" i="15"/>
  <c r="Q121" i="15"/>
  <c r="P121" i="15"/>
  <c r="O121" i="15"/>
  <c r="N121" i="15"/>
  <c r="Q120" i="15"/>
  <c r="P120" i="15"/>
  <c r="O120" i="15"/>
  <c r="N120" i="15"/>
  <c r="Q119" i="15"/>
  <c r="P119" i="15"/>
  <c r="O119" i="15"/>
  <c r="N119" i="15"/>
  <c r="P118" i="15"/>
  <c r="O118" i="15"/>
  <c r="N118" i="15"/>
  <c r="Q117" i="15"/>
  <c r="P117" i="15"/>
  <c r="O117" i="15"/>
  <c r="N117" i="15"/>
  <c r="Q116" i="15"/>
  <c r="P116" i="15"/>
  <c r="O116" i="15"/>
  <c r="N116" i="15"/>
  <c r="Q112" i="15"/>
  <c r="P112" i="15"/>
  <c r="O112" i="15"/>
  <c r="N112" i="15"/>
  <c r="Q111" i="15"/>
  <c r="P111" i="15"/>
  <c r="O111" i="15"/>
  <c r="N111" i="15"/>
  <c r="Q110" i="15"/>
  <c r="P110" i="15"/>
  <c r="O110" i="15"/>
  <c r="N110" i="15"/>
  <c r="P109" i="15"/>
  <c r="O109" i="15"/>
  <c r="N109" i="15"/>
  <c r="Q108" i="15"/>
  <c r="P108" i="15"/>
  <c r="O108" i="15"/>
  <c r="N108" i="15"/>
  <c r="Q107" i="15"/>
  <c r="P107" i="15"/>
  <c r="O107" i="15"/>
  <c r="N107" i="15"/>
  <c r="Q106" i="15"/>
  <c r="P106" i="15"/>
  <c r="O106" i="15"/>
  <c r="N106" i="15"/>
  <c r="Q105" i="15"/>
  <c r="P105" i="15"/>
  <c r="O105" i="15"/>
  <c r="N105" i="15"/>
  <c r="Q104" i="15"/>
  <c r="P104" i="15"/>
  <c r="O104" i="15"/>
  <c r="N104" i="15"/>
  <c r="Q103" i="15"/>
  <c r="P103" i="15"/>
  <c r="O103" i="15"/>
  <c r="N103" i="15"/>
  <c r="P102" i="15"/>
  <c r="O102" i="15"/>
  <c r="N102" i="15"/>
  <c r="P101" i="15"/>
  <c r="O101" i="15"/>
  <c r="N101" i="15"/>
  <c r="Q100" i="15"/>
  <c r="P100" i="15"/>
  <c r="O100" i="15"/>
  <c r="N100" i="15"/>
  <c r="P99" i="15"/>
  <c r="O99" i="15"/>
  <c r="N99" i="15"/>
  <c r="F99" i="15"/>
  <c r="Q98" i="15"/>
  <c r="P98" i="15"/>
  <c r="O98" i="15"/>
  <c r="N98" i="15"/>
  <c r="P97" i="15"/>
  <c r="O97" i="15"/>
  <c r="N97" i="15"/>
  <c r="Q96" i="15"/>
  <c r="P96" i="15"/>
  <c r="O96" i="15"/>
  <c r="N96" i="15"/>
  <c r="Q95" i="15"/>
  <c r="P95" i="15"/>
  <c r="O95" i="15"/>
  <c r="N95" i="15"/>
  <c r="Q94" i="15"/>
  <c r="P94" i="15"/>
  <c r="O94" i="15"/>
  <c r="N94" i="15"/>
  <c r="Q93" i="15"/>
  <c r="P93" i="15"/>
  <c r="O93" i="15"/>
  <c r="N93" i="15"/>
  <c r="Q92" i="15"/>
  <c r="P92" i="15"/>
  <c r="O92" i="15"/>
  <c r="N92" i="15"/>
  <c r="Q91" i="15"/>
  <c r="P91" i="15"/>
  <c r="O91" i="15"/>
  <c r="N91" i="15"/>
  <c r="Q90" i="15"/>
  <c r="P90" i="15"/>
  <c r="O90" i="15"/>
  <c r="N90" i="15"/>
  <c r="Q89" i="15"/>
  <c r="P89" i="15"/>
  <c r="O89" i="15"/>
  <c r="N89" i="15"/>
  <c r="Q88" i="15"/>
  <c r="P88" i="15"/>
  <c r="O88" i="15"/>
  <c r="N88" i="15"/>
  <c r="Q87" i="15"/>
  <c r="P87" i="15"/>
  <c r="O87" i="15"/>
  <c r="N87" i="15"/>
  <c r="Q86" i="15"/>
  <c r="P86" i="15"/>
  <c r="O86" i="15"/>
  <c r="N86" i="15"/>
  <c r="Q85" i="15"/>
  <c r="P85" i="15"/>
  <c r="O85" i="15"/>
  <c r="Q84" i="15"/>
  <c r="P84" i="15"/>
  <c r="O84" i="15"/>
  <c r="Q83" i="15"/>
  <c r="P83" i="15"/>
  <c r="O83" i="15"/>
  <c r="H74" i="15"/>
  <c r="G85" i="15" s="1"/>
  <c r="H73" i="15"/>
  <c r="H70" i="15"/>
  <c r="G84" i="15" s="1"/>
  <c r="B68" i="15"/>
  <c r="F101" i="15" s="1"/>
  <c r="G67" i="15"/>
  <c r="H64" i="15"/>
  <c r="G62" i="15"/>
  <c r="G63" i="15" s="1"/>
  <c r="A58" i="15"/>
  <c r="A57" i="15"/>
  <c r="H56" i="15"/>
  <c r="A56" i="15"/>
  <c r="H55" i="15"/>
  <c r="A55" i="15"/>
  <c r="A54" i="15"/>
  <c r="H51" i="15"/>
  <c r="A51" i="15"/>
  <c r="H50" i="15"/>
  <c r="A50" i="15"/>
  <c r="H49" i="15"/>
  <c r="A49" i="15"/>
  <c r="H48" i="15"/>
  <c r="A48" i="15"/>
  <c r="H47" i="15"/>
  <c r="A47" i="15"/>
  <c r="H46" i="15"/>
  <c r="A46" i="15"/>
  <c r="H45" i="15"/>
  <c r="A45" i="15"/>
  <c r="H44" i="15"/>
  <c r="A44" i="15"/>
  <c r="H43" i="15"/>
  <c r="A43" i="15"/>
  <c r="H42" i="15"/>
  <c r="A42" i="15"/>
  <c r="H41" i="15"/>
  <c r="A41" i="15"/>
  <c r="H40" i="15"/>
  <c r="A40" i="15"/>
  <c r="H39" i="15"/>
  <c r="A39" i="15"/>
  <c r="A38" i="15"/>
  <c r="A37" i="6"/>
  <c r="A17" i="6"/>
  <c r="A15" i="6"/>
  <c r="A42" i="6"/>
  <c r="A41" i="6"/>
  <c r="A18" i="6"/>
  <c r="A22" i="6"/>
  <c r="D37" i="6"/>
  <c r="A38" i="6"/>
  <c r="A14" i="6"/>
  <c r="A43" i="6"/>
  <c r="E37" i="6"/>
  <c r="H52" i="17" l="1"/>
  <c r="I67" i="17"/>
  <c r="F84" i="17" s="1"/>
  <c r="I67" i="18"/>
  <c r="F84" i="18" s="1"/>
  <c r="F116" i="18"/>
  <c r="G116" i="17"/>
  <c r="O91" i="17"/>
  <c r="I102" i="17" s="1"/>
  <c r="G114" i="17" s="1"/>
  <c r="E16" i="17" s="1"/>
  <c r="H52" i="18"/>
  <c r="H54" i="18" s="1"/>
  <c r="H57" i="18" s="1"/>
  <c r="N92" i="18"/>
  <c r="I102" i="18" s="1"/>
  <c r="F115" i="18" s="1"/>
  <c r="D16" i="18" s="1"/>
  <c r="O92" i="18"/>
  <c r="I103" i="18" s="1"/>
  <c r="G115" i="18" s="1"/>
  <c r="E16" i="18" s="1"/>
  <c r="P92" i="18"/>
  <c r="I104" i="18" s="1"/>
  <c r="H115" i="18" s="1"/>
  <c r="H118" i="18" s="1"/>
  <c r="H69" i="18"/>
  <c r="H72" i="18" s="1"/>
  <c r="H75" i="18" s="1"/>
  <c r="F80" i="18" s="1"/>
  <c r="G80" i="18" s="1"/>
  <c r="G117" i="18"/>
  <c r="F83" i="18"/>
  <c r="N91" i="17"/>
  <c r="I101" i="17" s="1"/>
  <c r="F114" i="17" s="1"/>
  <c r="D16" i="17" s="1"/>
  <c r="P91" i="17"/>
  <c r="I103" i="17" s="1"/>
  <c r="H114" i="17" s="1"/>
  <c r="H117" i="17" s="1"/>
  <c r="B16" i="17"/>
  <c r="H54" i="17"/>
  <c r="H57" i="17" s="1"/>
  <c r="H69" i="17"/>
  <c r="H72" i="17" s="1"/>
  <c r="H75" i="17" s="1"/>
  <c r="F80" i="17" s="1"/>
  <c r="G80" i="17" s="1"/>
  <c r="I75" i="17"/>
  <c r="F83" i="17"/>
  <c r="F126" i="13"/>
  <c r="E125" i="13"/>
  <c r="O128" i="15"/>
  <c r="J137" i="15" s="1"/>
  <c r="G147" i="15" s="1"/>
  <c r="P128" i="15"/>
  <c r="J138" i="15" s="1"/>
  <c r="G148" i="15" s="1"/>
  <c r="H52" i="15"/>
  <c r="G68" i="15"/>
  <c r="G69" i="15" s="1"/>
  <c r="G72" i="15" s="1"/>
  <c r="G75" i="15" s="1"/>
  <c r="G80" i="15" s="1"/>
  <c r="H80" i="15" s="1"/>
  <c r="H67" i="15"/>
  <c r="E91" i="15" s="1"/>
  <c r="E161" i="15"/>
  <c r="G83" i="15"/>
  <c r="E90" i="15"/>
  <c r="E120" i="15"/>
  <c r="E121" i="15" s="1"/>
  <c r="E124" i="15" s="1"/>
  <c r="E125" i="15" s="1"/>
  <c r="G125" i="15" s="1"/>
  <c r="E104" i="15"/>
  <c r="E105" i="15" s="1"/>
  <c r="E108" i="15" s="1"/>
  <c r="E109" i="15" s="1"/>
  <c r="G109" i="15" s="1"/>
  <c r="F162" i="15"/>
  <c r="E98" i="13"/>
  <c r="Q89" i="13"/>
  <c r="Q90" i="13"/>
  <c r="Q91" i="13"/>
  <c r="Q92" i="13"/>
  <c r="Q93" i="13"/>
  <c r="Q94" i="13"/>
  <c r="Q95" i="13"/>
  <c r="Q96" i="13"/>
  <c r="Q97" i="13"/>
  <c r="Q98" i="13"/>
  <c r="Q99" i="13"/>
  <c r="Q100" i="13"/>
  <c r="Q101" i="13"/>
  <c r="Q102" i="13"/>
  <c r="Q83" i="13"/>
  <c r="Q84" i="13"/>
  <c r="Q85" i="13"/>
  <c r="Q86" i="13"/>
  <c r="Q87" i="13"/>
  <c r="N84" i="13"/>
  <c r="O84" i="13"/>
  <c r="P84" i="13"/>
  <c r="N85" i="13"/>
  <c r="O85" i="13"/>
  <c r="P85" i="13"/>
  <c r="N86" i="13"/>
  <c r="O86" i="13"/>
  <c r="P86" i="13"/>
  <c r="N87" i="13"/>
  <c r="O87" i="13"/>
  <c r="P87" i="13"/>
  <c r="N88" i="13"/>
  <c r="O88" i="13"/>
  <c r="P88" i="13"/>
  <c r="N89" i="13"/>
  <c r="O89" i="13"/>
  <c r="P89" i="13"/>
  <c r="N90" i="13"/>
  <c r="O90" i="13"/>
  <c r="P90" i="13"/>
  <c r="N91" i="13"/>
  <c r="O91" i="13"/>
  <c r="P91" i="13"/>
  <c r="N92" i="13"/>
  <c r="O92" i="13"/>
  <c r="P92" i="13"/>
  <c r="N93" i="13"/>
  <c r="O93" i="13"/>
  <c r="P93" i="13"/>
  <c r="N94" i="13"/>
  <c r="O94" i="13"/>
  <c r="P94" i="13"/>
  <c r="N95" i="13"/>
  <c r="O95" i="13"/>
  <c r="P95" i="13"/>
  <c r="N96" i="13"/>
  <c r="O96" i="13"/>
  <c r="P96" i="13"/>
  <c r="N97" i="13"/>
  <c r="O97" i="13"/>
  <c r="P97" i="13"/>
  <c r="N98" i="13"/>
  <c r="O98" i="13"/>
  <c r="P98" i="13"/>
  <c r="N99" i="13"/>
  <c r="O99" i="13"/>
  <c r="P99" i="13"/>
  <c r="N100" i="13"/>
  <c r="O100" i="13"/>
  <c r="P100" i="13"/>
  <c r="N101" i="13"/>
  <c r="O101" i="13"/>
  <c r="P101" i="13"/>
  <c r="N102" i="13"/>
  <c r="O102" i="13"/>
  <c r="P102" i="13"/>
  <c r="M95" i="13"/>
  <c r="M96" i="13"/>
  <c r="M97" i="13"/>
  <c r="M98" i="13"/>
  <c r="M99" i="13"/>
  <c r="M101" i="13"/>
  <c r="F96" i="13"/>
  <c r="D44" i="6"/>
  <c r="E43" i="6"/>
  <c r="E44" i="6"/>
  <c r="D43" i="6"/>
  <c r="B43" i="6"/>
  <c r="G83" i="18" l="1"/>
  <c r="I75" i="18"/>
  <c r="G89" i="18"/>
  <c r="G117" i="17"/>
  <c r="G86" i="18"/>
  <c r="B16" i="18"/>
  <c r="G118" i="18"/>
  <c r="F118" i="18"/>
  <c r="F16" i="18"/>
  <c r="G90" i="18"/>
  <c r="G85" i="18"/>
  <c r="G84" i="18"/>
  <c r="H80" i="18"/>
  <c r="I80" i="18" s="1"/>
  <c r="I93" i="18"/>
  <c r="H90" i="18"/>
  <c r="H89" i="18"/>
  <c r="G85" i="17"/>
  <c r="G84" i="17"/>
  <c r="G83" i="17"/>
  <c r="G89" i="17"/>
  <c r="F16" i="17"/>
  <c r="F117" i="17"/>
  <c r="G88" i="17"/>
  <c r="H80" i="17"/>
  <c r="I80" i="17" s="1"/>
  <c r="I92" i="17"/>
  <c r="H89" i="17"/>
  <c r="H88" i="17"/>
  <c r="G86" i="17"/>
  <c r="J130" i="15"/>
  <c r="B16" i="15"/>
  <c r="H75" i="15"/>
  <c r="I84" i="15"/>
  <c r="I85" i="15"/>
  <c r="H83" i="15"/>
  <c r="H125" i="15"/>
  <c r="H54" i="15"/>
  <c r="H57" i="15" s="1"/>
  <c r="I125" i="15" s="1"/>
  <c r="I83" i="15"/>
  <c r="I80" i="15"/>
  <c r="J80" i="15" s="1"/>
  <c r="E111" i="15"/>
  <c r="E113" i="15" s="1"/>
  <c r="E92" i="15"/>
  <c r="E93" i="15" s="1"/>
  <c r="H109" i="15"/>
  <c r="J109" i="15" s="1"/>
  <c r="Q109" i="15" s="1"/>
  <c r="H84" i="15"/>
  <c r="H85" i="15"/>
  <c r="F44" i="6"/>
  <c r="B44" i="6"/>
  <c r="B42" i="6"/>
  <c r="F43" i="6"/>
  <c r="I89" i="18" l="1"/>
  <c r="M89" i="18" s="1"/>
  <c r="I90" i="18"/>
  <c r="M90" i="18" s="1"/>
  <c r="H86" i="18"/>
  <c r="I86" i="18" s="1"/>
  <c r="M86" i="18" s="1"/>
  <c r="H85" i="18"/>
  <c r="I85" i="18" s="1"/>
  <c r="M85" i="18" s="1"/>
  <c r="H84" i="18"/>
  <c r="I84" i="18" s="1"/>
  <c r="M84" i="18" s="1"/>
  <c r="H83" i="18"/>
  <c r="I83" i="18" s="1"/>
  <c r="M83" i="18" s="1"/>
  <c r="I95" i="18"/>
  <c r="I89" i="17"/>
  <c r="M89" i="17" s="1"/>
  <c r="H86" i="17"/>
  <c r="I86" i="17" s="1"/>
  <c r="M86" i="17" s="1"/>
  <c r="H85" i="17"/>
  <c r="I85" i="17" s="1"/>
  <c r="M85" i="17" s="1"/>
  <c r="H84" i="17"/>
  <c r="I84" i="17" s="1"/>
  <c r="M84" i="17" s="1"/>
  <c r="H83" i="17"/>
  <c r="I83" i="17" s="1"/>
  <c r="M83" i="17" s="1"/>
  <c r="I94" i="17"/>
  <c r="I88" i="17"/>
  <c r="M88" i="17" s="1"/>
  <c r="J85" i="15"/>
  <c r="N85" i="15" s="1"/>
  <c r="I99" i="15"/>
  <c r="I101" i="15" s="1"/>
  <c r="J83" i="15"/>
  <c r="N83" i="15" s="1"/>
  <c r="J84" i="15"/>
  <c r="N84" i="15" s="1"/>
  <c r="J125" i="15"/>
  <c r="N125" i="15" s="1"/>
  <c r="H58" i="15"/>
  <c r="E96" i="15"/>
  <c r="E97" i="15" s="1"/>
  <c r="G97" i="15" s="1"/>
  <c r="H97" i="15" s="1"/>
  <c r="E114" i="15"/>
  <c r="E116" i="15" s="1"/>
  <c r="E117" i="15" s="1"/>
  <c r="E118" i="15" s="1"/>
  <c r="G118" i="15" s="1"/>
  <c r="H118" i="15" s="1"/>
  <c r="J118" i="15" s="1"/>
  <c r="Q118" i="15" s="1"/>
  <c r="I147" i="14"/>
  <c r="G152" i="14" s="1"/>
  <c r="D147" i="14"/>
  <c r="G151" i="14" s="1"/>
  <c r="J130" i="14"/>
  <c r="Q128" i="14"/>
  <c r="P128" i="14"/>
  <c r="O128" i="14"/>
  <c r="N128" i="14"/>
  <c r="Q127" i="14"/>
  <c r="P127" i="14"/>
  <c r="O127" i="14"/>
  <c r="N127" i="14"/>
  <c r="Q126" i="14"/>
  <c r="P126" i="14"/>
  <c r="N126" i="14"/>
  <c r="Q125" i="14"/>
  <c r="P125" i="14"/>
  <c r="O125" i="14"/>
  <c r="N125" i="14"/>
  <c r="Q124" i="14"/>
  <c r="P124" i="14"/>
  <c r="O124" i="14"/>
  <c r="N124" i="14"/>
  <c r="Q123" i="14"/>
  <c r="P123" i="14"/>
  <c r="O123" i="14"/>
  <c r="N123" i="14"/>
  <c r="Q122" i="14"/>
  <c r="P122" i="14"/>
  <c r="O122" i="14"/>
  <c r="N122" i="14"/>
  <c r="Q121" i="14"/>
  <c r="P121" i="14"/>
  <c r="O121" i="14"/>
  <c r="N121" i="14"/>
  <c r="Q120" i="14"/>
  <c r="P120" i="14"/>
  <c r="O120" i="14"/>
  <c r="N120" i="14"/>
  <c r="P119" i="14"/>
  <c r="O119" i="14"/>
  <c r="N119" i="14"/>
  <c r="Q118" i="14"/>
  <c r="P118" i="14"/>
  <c r="O118" i="14"/>
  <c r="N118" i="14"/>
  <c r="Q117" i="14"/>
  <c r="P117" i="14"/>
  <c r="O117" i="14"/>
  <c r="N117" i="14"/>
  <c r="Q113" i="14"/>
  <c r="P113" i="14"/>
  <c r="O113" i="14"/>
  <c r="N113" i="14"/>
  <c r="Q112" i="14"/>
  <c r="P112" i="14"/>
  <c r="O112" i="14"/>
  <c r="N112" i="14"/>
  <c r="Q111" i="14"/>
  <c r="P111" i="14"/>
  <c r="O111" i="14"/>
  <c r="N111" i="14"/>
  <c r="P110" i="14"/>
  <c r="O110" i="14"/>
  <c r="N110" i="14"/>
  <c r="Q109" i="14"/>
  <c r="P109" i="14"/>
  <c r="O109" i="14"/>
  <c r="N109" i="14"/>
  <c r="Q108" i="14"/>
  <c r="P108" i="14"/>
  <c r="O108" i="14"/>
  <c r="N108" i="14"/>
  <c r="Q107" i="14"/>
  <c r="P107" i="14"/>
  <c r="O107" i="14"/>
  <c r="N107" i="14"/>
  <c r="Q106" i="14"/>
  <c r="P106" i="14"/>
  <c r="O106" i="14"/>
  <c r="N106" i="14"/>
  <c r="Q105" i="14"/>
  <c r="P105" i="14"/>
  <c r="O105" i="14"/>
  <c r="N105" i="14"/>
  <c r="Q104" i="14"/>
  <c r="P104" i="14"/>
  <c r="O104" i="14"/>
  <c r="N104" i="14"/>
  <c r="Q103" i="14"/>
  <c r="P103" i="14"/>
  <c r="O103" i="14"/>
  <c r="N103" i="14"/>
  <c r="P102" i="14"/>
  <c r="O102" i="14"/>
  <c r="N102" i="14"/>
  <c r="P101" i="14"/>
  <c r="O101" i="14"/>
  <c r="N101" i="14"/>
  <c r="Q100" i="14"/>
  <c r="P100" i="14"/>
  <c r="O100" i="14"/>
  <c r="N100" i="14"/>
  <c r="P99" i="14"/>
  <c r="O99" i="14"/>
  <c r="N99" i="14"/>
  <c r="F99" i="14"/>
  <c r="Q98" i="14"/>
  <c r="P98" i="14"/>
  <c r="O98" i="14"/>
  <c r="N98" i="14"/>
  <c r="P97" i="14"/>
  <c r="O97" i="14"/>
  <c r="N97" i="14"/>
  <c r="Q96" i="14"/>
  <c r="P96" i="14"/>
  <c r="O96" i="14"/>
  <c r="N96" i="14"/>
  <c r="Q95" i="14"/>
  <c r="P95" i="14"/>
  <c r="O95" i="14"/>
  <c r="N95" i="14"/>
  <c r="Q94" i="14"/>
  <c r="P94" i="14"/>
  <c r="O94" i="14"/>
  <c r="N94" i="14"/>
  <c r="Q93" i="14"/>
  <c r="P93" i="14"/>
  <c r="O93" i="14"/>
  <c r="N93" i="14"/>
  <c r="Q92" i="14"/>
  <c r="P92" i="14"/>
  <c r="O92" i="14"/>
  <c r="N92" i="14"/>
  <c r="Q91" i="14"/>
  <c r="P91" i="14"/>
  <c r="O91" i="14"/>
  <c r="N91" i="14"/>
  <c r="Q90" i="14"/>
  <c r="P90" i="14"/>
  <c r="O90" i="14"/>
  <c r="N90" i="14"/>
  <c r="Q89" i="14"/>
  <c r="P89" i="14"/>
  <c r="O89" i="14"/>
  <c r="N89" i="14"/>
  <c r="Q88" i="14"/>
  <c r="P88" i="14"/>
  <c r="O88" i="14"/>
  <c r="N88" i="14"/>
  <c r="Q87" i="14"/>
  <c r="P87" i="14"/>
  <c r="O87" i="14"/>
  <c r="N87" i="14"/>
  <c r="Q86" i="14"/>
  <c r="P86" i="14"/>
  <c r="O86" i="14"/>
  <c r="N86" i="14"/>
  <c r="Q85" i="14"/>
  <c r="P85" i="14"/>
  <c r="O85" i="14"/>
  <c r="Q84" i="14"/>
  <c r="P84" i="14"/>
  <c r="O84" i="14"/>
  <c r="Q83" i="14"/>
  <c r="P83" i="14"/>
  <c r="O83" i="14"/>
  <c r="H74" i="14"/>
  <c r="G85" i="14" s="1"/>
  <c r="H73" i="14"/>
  <c r="H70" i="14"/>
  <c r="G84" i="14" s="1"/>
  <c r="E68" i="14"/>
  <c r="F101" i="14" s="1"/>
  <c r="G67" i="14"/>
  <c r="H64" i="14"/>
  <c r="G83" i="14" s="1"/>
  <c r="G62" i="14"/>
  <c r="G63" i="14" s="1"/>
  <c r="A58" i="14"/>
  <c r="A57" i="14"/>
  <c r="H56" i="14"/>
  <c r="A56" i="14"/>
  <c r="H55" i="14"/>
  <c r="A55" i="14"/>
  <c r="A54" i="14"/>
  <c r="H51" i="14"/>
  <c r="A51" i="14"/>
  <c r="H50" i="14"/>
  <c r="A50" i="14"/>
  <c r="H49" i="14"/>
  <c r="A49" i="14"/>
  <c r="H48" i="14"/>
  <c r="A48" i="14"/>
  <c r="H47" i="14"/>
  <c r="A47" i="14"/>
  <c r="H46" i="14"/>
  <c r="A46" i="14"/>
  <c r="H45" i="14"/>
  <c r="A45" i="14"/>
  <c r="H44" i="14"/>
  <c r="A44" i="14"/>
  <c r="H43" i="14"/>
  <c r="A43" i="14"/>
  <c r="H42" i="14"/>
  <c r="A42" i="14"/>
  <c r="H41" i="14"/>
  <c r="A41" i="14"/>
  <c r="H40" i="14"/>
  <c r="A40" i="14"/>
  <c r="H39" i="14"/>
  <c r="A39" i="14"/>
  <c r="A38" i="14"/>
  <c r="I92" i="18" l="1"/>
  <c r="I94" i="18" s="1"/>
  <c r="I96" i="18" s="1"/>
  <c r="M92" i="18"/>
  <c r="I101" i="18" s="1"/>
  <c r="M91" i="17"/>
  <c r="I100" i="17" s="1"/>
  <c r="I91" i="17"/>
  <c r="I93" i="17" s="1"/>
  <c r="I95" i="17" s="1"/>
  <c r="N128" i="15"/>
  <c r="J136" i="15" s="1"/>
  <c r="G146" i="15" s="1"/>
  <c r="D101" i="15"/>
  <c r="H101" i="15" s="1"/>
  <c r="J101" i="15" s="1"/>
  <c r="Q101" i="15" s="1"/>
  <c r="D99" i="15"/>
  <c r="H99" i="15" s="1"/>
  <c r="J97" i="15"/>
  <c r="H52" i="14"/>
  <c r="B16" i="14" s="1"/>
  <c r="P129" i="14"/>
  <c r="J139" i="14" s="1"/>
  <c r="E105" i="14"/>
  <c r="E106" i="14" s="1"/>
  <c r="E109" i="14" s="1"/>
  <c r="E110" i="14" s="1"/>
  <c r="G110" i="14" s="1"/>
  <c r="E90" i="14"/>
  <c r="E121" i="14"/>
  <c r="E122" i="14" s="1"/>
  <c r="E125" i="14" s="1"/>
  <c r="E126" i="14" s="1"/>
  <c r="G126" i="14" s="1"/>
  <c r="F152" i="14"/>
  <c r="G68" i="14"/>
  <c r="H67" i="14" s="1"/>
  <c r="E151" i="14"/>
  <c r="I65" i="13"/>
  <c r="F83" i="13" s="1"/>
  <c r="M88" i="13"/>
  <c r="M89" i="13"/>
  <c r="M90" i="13"/>
  <c r="M91" i="13"/>
  <c r="M92" i="13"/>
  <c r="M93" i="13"/>
  <c r="Q88" i="13"/>
  <c r="M87" i="13"/>
  <c r="P83" i="13"/>
  <c r="O83" i="13"/>
  <c r="N83" i="13"/>
  <c r="I74" i="13"/>
  <c r="F86" i="13" s="1"/>
  <c r="I70" i="13"/>
  <c r="F85" i="13" s="1"/>
  <c r="C68" i="13"/>
  <c r="H68" i="13" s="1"/>
  <c r="H67" i="13"/>
  <c r="H63" i="13"/>
  <c r="H64" i="13" s="1"/>
  <c r="E89" i="13" s="1"/>
  <c r="E90" i="13" s="1"/>
  <c r="A58" i="13"/>
  <c r="H57" i="13"/>
  <c r="A57" i="13"/>
  <c r="H56" i="13"/>
  <c r="A56" i="13"/>
  <c r="A55" i="13"/>
  <c r="H51" i="13"/>
  <c r="A51" i="13"/>
  <c r="H50" i="13"/>
  <c r="A50" i="13"/>
  <c r="H49" i="13"/>
  <c r="A49" i="13"/>
  <c r="H48" i="13"/>
  <c r="A48" i="13"/>
  <c r="H47" i="13"/>
  <c r="A47" i="13"/>
  <c r="H46" i="13"/>
  <c r="A46" i="13"/>
  <c r="H45" i="13"/>
  <c r="A45" i="13"/>
  <c r="H44" i="13"/>
  <c r="A44" i="13"/>
  <c r="H43" i="13"/>
  <c r="A43" i="13"/>
  <c r="H42" i="13"/>
  <c r="A42" i="13"/>
  <c r="H41" i="13"/>
  <c r="A41" i="13"/>
  <c r="H40" i="13"/>
  <c r="A40" i="13"/>
  <c r="H39" i="13"/>
  <c r="A39" i="13"/>
  <c r="A38" i="13"/>
  <c r="B40" i="6"/>
  <c r="G69" i="14" l="1"/>
  <c r="G72" i="14" s="1"/>
  <c r="G75" i="14" s="1"/>
  <c r="G80" i="14" s="1"/>
  <c r="H80" i="14" s="1"/>
  <c r="I105" i="18"/>
  <c r="E115" i="18"/>
  <c r="I104" i="17"/>
  <c r="E114" i="17"/>
  <c r="Q97" i="15"/>
  <c r="J99" i="15"/>
  <c r="Q99" i="15" s="1"/>
  <c r="H102" i="15"/>
  <c r="J102" i="15" s="1"/>
  <c r="Q102" i="15" s="1"/>
  <c r="F150" i="14"/>
  <c r="E16" i="14" s="1"/>
  <c r="I85" i="14"/>
  <c r="I67" i="13"/>
  <c r="F84" i="13" s="1"/>
  <c r="E93" i="13"/>
  <c r="E94" i="13" s="1"/>
  <c r="E96" i="13"/>
  <c r="E99" i="13" s="1"/>
  <c r="E100" i="13" s="1"/>
  <c r="J131" i="14"/>
  <c r="I84" i="14"/>
  <c r="I83" i="14"/>
  <c r="I80" i="14"/>
  <c r="H54" i="14"/>
  <c r="H57" i="14" s="1"/>
  <c r="I126" i="14" s="1"/>
  <c r="H75" i="14"/>
  <c r="E91" i="14"/>
  <c r="E92" i="14"/>
  <c r="E93" i="14" s="1"/>
  <c r="E112" i="14"/>
  <c r="E114" i="14" s="1"/>
  <c r="H69" i="13"/>
  <c r="H72" i="13" s="1"/>
  <c r="H75" i="13" s="1"/>
  <c r="F80" i="13" s="1"/>
  <c r="G80" i="13" s="1"/>
  <c r="I103" i="13" s="1"/>
  <c r="I113" i="13"/>
  <c r="I112" i="13"/>
  <c r="I114" i="13"/>
  <c r="H52" i="13"/>
  <c r="E40" i="6"/>
  <c r="H58" i="14" l="1"/>
  <c r="H85" i="14"/>
  <c r="J85" i="14" s="1"/>
  <c r="N85" i="14" s="1"/>
  <c r="H84" i="14"/>
  <c r="H83" i="14"/>
  <c r="H126" i="14"/>
  <c r="H110" i="14"/>
  <c r="J110" i="14" s="1"/>
  <c r="Q110" i="14" s="1"/>
  <c r="J80" i="14"/>
  <c r="C16" i="18"/>
  <c r="I115" i="18"/>
  <c r="E118" i="18"/>
  <c r="I118" i="18" s="1"/>
  <c r="I119" i="18" s="1"/>
  <c r="I16" i="18" s="1"/>
  <c r="C16" i="17"/>
  <c r="I114" i="17"/>
  <c r="E117" i="17"/>
  <c r="I117" i="17" s="1"/>
  <c r="I118" i="17" s="1"/>
  <c r="I16" i="17" s="1"/>
  <c r="G124" i="13"/>
  <c r="E149" i="15"/>
  <c r="E124" i="13"/>
  <c r="E147" i="15"/>
  <c r="J147" i="15" s="1"/>
  <c r="E160" i="15" s="1"/>
  <c r="F124" i="13"/>
  <c r="E148" i="15"/>
  <c r="J148" i="15" s="1"/>
  <c r="F160" i="15" s="1"/>
  <c r="F153" i="14"/>
  <c r="H55" i="13"/>
  <c r="H58" i="13" s="1"/>
  <c r="H100" i="13" s="1"/>
  <c r="B16" i="13"/>
  <c r="I99" i="14"/>
  <c r="I101" i="14" s="1"/>
  <c r="J83" i="14"/>
  <c r="N83" i="14" s="1"/>
  <c r="J128" i="15"/>
  <c r="J131" i="15" s="1"/>
  <c r="Q128" i="15"/>
  <c r="J139" i="15" s="1"/>
  <c r="I75" i="13"/>
  <c r="G100" i="13"/>
  <c r="J126" i="14"/>
  <c r="O126" i="14" s="1"/>
  <c r="O129" i="14" s="1"/>
  <c r="J138" i="14" s="1"/>
  <c r="J84" i="14"/>
  <c r="N84" i="14" s="1"/>
  <c r="E115" i="14"/>
  <c r="E117" i="14" s="1"/>
  <c r="E118" i="14" s="1"/>
  <c r="E119" i="14" s="1"/>
  <c r="G119" i="14" s="1"/>
  <c r="H119" i="14" s="1"/>
  <c r="J119" i="14" s="1"/>
  <c r="Q119" i="14" s="1"/>
  <c r="E96" i="14"/>
  <c r="E97" i="14" s="1"/>
  <c r="G97" i="14" s="1"/>
  <c r="H97" i="14" s="1"/>
  <c r="G83" i="13"/>
  <c r="G94" i="13"/>
  <c r="G86" i="13"/>
  <c r="G84" i="13"/>
  <c r="G85" i="13"/>
  <c r="H80" i="13"/>
  <c r="I80" i="13" s="1"/>
  <c r="N122" i="4"/>
  <c r="O122" i="4"/>
  <c r="P122" i="4"/>
  <c r="Q122" i="4"/>
  <c r="N123" i="4"/>
  <c r="O123" i="4"/>
  <c r="P123" i="4"/>
  <c r="Q123" i="4"/>
  <c r="N124" i="4"/>
  <c r="O124" i="4"/>
  <c r="P124" i="4"/>
  <c r="Q124" i="4"/>
  <c r="N125" i="4"/>
  <c r="O125" i="4"/>
  <c r="P125" i="4"/>
  <c r="Q125" i="4"/>
  <c r="N126" i="4"/>
  <c r="O126" i="4"/>
  <c r="P126" i="4"/>
  <c r="Q126" i="4"/>
  <c r="N127" i="4"/>
  <c r="O127" i="4"/>
  <c r="P127" i="4"/>
  <c r="Q127" i="4"/>
  <c r="N128" i="4"/>
  <c r="O128" i="4"/>
  <c r="P128" i="4"/>
  <c r="Q128" i="4"/>
  <c r="N129" i="4"/>
  <c r="O129" i="4"/>
  <c r="P129" i="4"/>
  <c r="N130" i="4"/>
  <c r="O130" i="4"/>
  <c r="P130" i="4"/>
  <c r="Q130" i="4"/>
  <c r="N131" i="4"/>
  <c r="O131" i="4"/>
  <c r="P131" i="4"/>
  <c r="Q131" i="4"/>
  <c r="N132" i="4"/>
  <c r="O132" i="4"/>
  <c r="P132" i="4"/>
  <c r="Q132" i="4"/>
  <c r="N133" i="4"/>
  <c r="O133" i="4"/>
  <c r="P133" i="4"/>
  <c r="Q133" i="4"/>
  <c r="J44" i="6"/>
  <c r="J43" i="6"/>
  <c r="C44" i="6"/>
  <c r="B41" i="6"/>
  <c r="C43" i="6"/>
  <c r="I44" i="6" l="1"/>
  <c r="G44" i="6"/>
  <c r="H44" i="6" s="1"/>
  <c r="G16" i="18"/>
  <c r="I43" i="6"/>
  <c r="G43" i="6"/>
  <c r="H43" i="6" s="1"/>
  <c r="G16" i="17"/>
  <c r="N129" i="14"/>
  <c r="J137" i="14" s="1"/>
  <c r="D150" i="14" s="1"/>
  <c r="E163" i="15"/>
  <c r="D16" i="15"/>
  <c r="E127" i="13"/>
  <c r="D16" i="13"/>
  <c r="G127" i="13"/>
  <c r="F16" i="13"/>
  <c r="E16" i="15"/>
  <c r="F163" i="15"/>
  <c r="F127" i="13"/>
  <c r="E16" i="13"/>
  <c r="I100" i="13"/>
  <c r="M100" i="13" s="1"/>
  <c r="H94" i="13"/>
  <c r="I94" i="13" s="1"/>
  <c r="M94" i="13" s="1"/>
  <c r="G149" i="15"/>
  <c r="J140" i="15"/>
  <c r="E150" i="14"/>
  <c r="D101" i="14"/>
  <c r="H101" i="14" s="1"/>
  <c r="J101" i="14" s="1"/>
  <c r="Q101" i="14" s="1"/>
  <c r="D99" i="14"/>
  <c r="H99" i="14" s="1"/>
  <c r="J97" i="14"/>
  <c r="H86" i="13"/>
  <c r="I86" i="13" s="1"/>
  <c r="M86" i="13" s="1"/>
  <c r="H85" i="13"/>
  <c r="I85" i="13" s="1"/>
  <c r="M85" i="13" s="1"/>
  <c r="I105" i="13"/>
  <c r="H84" i="13"/>
  <c r="I84" i="13" s="1"/>
  <c r="M84" i="13" s="1"/>
  <c r="H83" i="13"/>
  <c r="I83" i="13" s="1"/>
  <c r="M83" i="13" s="1"/>
  <c r="E110" i="4"/>
  <c r="E41" i="6"/>
  <c r="F41" i="6"/>
  <c r="D42" i="6"/>
  <c r="E42" i="6"/>
  <c r="D41" i="6"/>
  <c r="D153" i="14" l="1"/>
  <c r="C16" i="14"/>
  <c r="E153" i="14"/>
  <c r="D16" i="14"/>
  <c r="J149" i="15"/>
  <c r="G150" i="15"/>
  <c r="M102" i="13"/>
  <c r="I111" i="13" s="1"/>
  <c r="Q97" i="14"/>
  <c r="J99" i="14"/>
  <c r="Q99" i="14" s="1"/>
  <c r="H102" i="14"/>
  <c r="J102" i="14" s="1"/>
  <c r="Q102" i="14" s="1"/>
  <c r="I102" i="13"/>
  <c r="I104" i="13" s="1"/>
  <c r="I106" i="13" s="1"/>
  <c r="C40" i="6"/>
  <c r="D40" i="6"/>
  <c r="D124" i="13" l="1"/>
  <c r="C16" i="13" s="1"/>
  <c r="E146" i="15"/>
  <c r="G160" i="15"/>
  <c r="F16" i="15" s="1"/>
  <c r="I115" i="13"/>
  <c r="J129" i="14"/>
  <c r="J132" i="14" s="1"/>
  <c r="Q129" i="14"/>
  <c r="J140" i="14" s="1"/>
  <c r="H111" i="10"/>
  <c r="H111" i="12"/>
  <c r="C111" i="12"/>
  <c r="F115" i="12" s="1"/>
  <c r="P90" i="12"/>
  <c r="O90" i="12"/>
  <c r="N90" i="12"/>
  <c r="M90" i="12"/>
  <c r="O89" i="12"/>
  <c r="N89" i="12"/>
  <c r="O88" i="12"/>
  <c r="N88" i="12"/>
  <c r="P87" i="12"/>
  <c r="O87" i="12"/>
  <c r="N87" i="12"/>
  <c r="M87" i="12"/>
  <c r="P86" i="12"/>
  <c r="O86" i="12"/>
  <c r="N86" i="12"/>
  <c r="P85" i="12"/>
  <c r="O85" i="12"/>
  <c r="N85" i="12"/>
  <c r="P84" i="12"/>
  <c r="O84" i="12"/>
  <c r="N84" i="12"/>
  <c r="P83" i="12"/>
  <c r="O83" i="12"/>
  <c r="N83" i="12"/>
  <c r="I74" i="12"/>
  <c r="F86" i="12" s="1"/>
  <c r="I70" i="12"/>
  <c r="C68" i="12"/>
  <c r="H68" i="12" s="1"/>
  <c r="I67" i="12" s="1"/>
  <c r="H67" i="12"/>
  <c r="I65" i="12"/>
  <c r="F83" i="12" s="1"/>
  <c r="H63" i="12"/>
  <c r="H64" i="12" s="1"/>
  <c r="A57" i="12"/>
  <c r="H56" i="12"/>
  <c r="A56" i="12"/>
  <c r="A55" i="12"/>
  <c r="A54" i="12"/>
  <c r="H51" i="12"/>
  <c r="A51" i="12"/>
  <c r="H50" i="12"/>
  <c r="A50" i="12"/>
  <c r="H49" i="12"/>
  <c r="A49" i="12"/>
  <c r="H48" i="12"/>
  <c r="A48" i="12"/>
  <c r="H47" i="12"/>
  <c r="A47" i="12"/>
  <c r="H46" i="12"/>
  <c r="A46" i="12"/>
  <c r="H45" i="12"/>
  <c r="A45" i="12"/>
  <c r="H44" i="12"/>
  <c r="A44" i="12"/>
  <c r="H43" i="12"/>
  <c r="A43" i="12"/>
  <c r="H42" i="12"/>
  <c r="A42" i="12"/>
  <c r="H41" i="12"/>
  <c r="A41" i="12"/>
  <c r="H40" i="12"/>
  <c r="A40" i="12"/>
  <c r="H39" i="12"/>
  <c r="A39" i="12"/>
  <c r="A38" i="12"/>
  <c r="F42" i="6"/>
  <c r="C41" i="6"/>
  <c r="G41" i="6" l="1"/>
  <c r="H41" i="6" s="1"/>
  <c r="G16" i="13"/>
  <c r="H124" i="13"/>
  <c r="D127" i="13"/>
  <c r="H127" i="13" s="1"/>
  <c r="H128" i="13" s="1"/>
  <c r="I16" i="13" s="1"/>
  <c r="E150" i="15"/>
  <c r="J146" i="15"/>
  <c r="G163" i="15"/>
  <c r="G150" i="14"/>
  <c r="F16" i="14" s="1"/>
  <c r="J141" i="14"/>
  <c r="H115" i="12"/>
  <c r="H69" i="12"/>
  <c r="H72" i="12" s="1"/>
  <c r="H75" i="12" s="1"/>
  <c r="F80" i="12" s="1"/>
  <c r="G89" i="12" s="1"/>
  <c r="F85" i="12"/>
  <c r="I75" i="12"/>
  <c r="H52" i="12"/>
  <c r="N91" i="12"/>
  <c r="I101" i="12" s="1"/>
  <c r="O91" i="12"/>
  <c r="I102" i="12" s="1"/>
  <c r="F84" i="12"/>
  <c r="G116" i="12"/>
  <c r="H116" i="12"/>
  <c r="B27" i="6"/>
  <c r="G39" i="11"/>
  <c r="F40" i="6"/>
  <c r="J41" i="6"/>
  <c r="G40" i="6" l="1"/>
  <c r="H40" i="6" s="1"/>
  <c r="G16" i="14"/>
  <c r="I41" i="6"/>
  <c r="D160" i="15"/>
  <c r="J150" i="15"/>
  <c r="H54" i="12"/>
  <c r="B16" i="12"/>
  <c r="G153" i="14"/>
  <c r="H153" i="14" s="1"/>
  <c r="H154" i="14" s="1"/>
  <c r="I16" i="14" s="1"/>
  <c r="H150" i="14"/>
  <c r="G88" i="12"/>
  <c r="G85" i="12"/>
  <c r="G84" i="12"/>
  <c r="G86" i="12"/>
  <c r="G83" i="12"/>
  <c r="G80" i="12"/>
  <c r="H80" i="12" s="1"/>
  <c r="I80" i="12" s="1"/>
  <c r="G114" i="12"/>
  <c r="F114" i="12"/>
  <c r="P88" i="12"/>
  <c r="P90" i="10"/>
  <c r="O90" i="10"/>
  <c r="N90" i="10"/>
  <c r="M90" i="10"/>
  <c r="P89" i="10"/>
  <c r="O89" i="10"/>
  <c r="N89" i="10"/>
  <c r="P88" i="10"/>
  <c r="O88" i="10"/>
  <c r="N88" i="10"/>
  <c r="P87" i="10"/>
  <c r="O87" i="10"/>
  <c r="N87" i="10"/>
  <c r="M87" i="10"/>
  <c r="P86" i="10"/>
  <c r="O86" i="10"/>
  <c r="N86" i="10"/>
  <c r="P85" i="10"/>
  <c r="O85" i="10"/>
  <c r="N85" i="10"/>
  <c r="P84" i="10"/>
  <c r="O84" i="10"/>
  <c r="N84" i="10"/>
  <c r="P83" i="10"/>
  <c r="O83" i="10"/>
  <c r="N83" i="10"/>
  <c r="N84" i="2"/>
  <c r="O84" i="2"/>
  <c r="P84" i="2"/>
  <c r="N85" i="2"/>
  <c r="O85" i="2"/>
  <c r="P85" i="2"/>
  <c r="N86" i="2"/>
  <c r="O86" i="2"/>
  <c r="P86" i="2"/>
  <c r="M87" i="2"/>
  <c r="N87" i="2"/>
  <c r="O87" i="2"/>
  <c r="P87" i="2"/>
  <c r="M88" i="2"/>
  <c r="N88" i="2"/>
  <c r="O88" i="2"/>
  <c r="M89" i="2"/>
  <c r="N89" i="2"/>
  <c r="O89" i="2"/>
  <c r="M90" i="2"/>
  <c r="N90" i="2"/>
  <c r="O90" i="2"/>
  <c r="P90" i="2"/>
  <c r="P83" i="2"/>
  <c r="O83" i="2"/>
  <c r="N83" i="2"/>
  <c r="Q145" i="4"/>
  <c r="P145" i="4"/>
  <c r="O145" i="4"/>
  <c r="N145" i="4"/>
  <c r="P144" i="4"/>
  <c r="O144" i="4"/>
  <c r="N144" i="4"/>
  <c r="Q143" i="4"/>
  <c r="P143" i="4"/>
  <c r="O143" i="4"/>
  <c r="N143" i="4"/>
  <c r="Q142" i="4"/>
  <c r="P142" i="4"/>
  <c r="O142" i="4"/>
  <c r="N142" i="4"/>
  <c r="Q141" i="4"/>
  <c r="P141" i="4"/>
  <c r="O141" i="4"/>
  <c r="N141" i="4"/>
  <c r="Q140" i="4"/>
  <c r="P140" i="4"/>
  <c r="O140" i="4"/>
  <c r="N140" i="4"/>
  <c r="Q139" i="4"/>
  <c r="P139" i="4"/>
  <c r="O139" i="4"/>
  <c r="N139" i="4"/>
  <c r="Q138" i="4"/>
  <c r="P138" i="4"/>
  <c r="O138" i="4"/>
  <c r="N138" i="4"/>
  <c r="Q137" i="4"/>
  <c r="P137" i="4"/>
  <c r="O137" i="4"/>
  <c r="N137" i="4"/>
  <c r="Q136" i="4"/>
  <c r="O136" i="4"/>
  <c r="N136" i="4"/>
  <c r="Q135" i="4"/>
  <c r="P135" i="4"/>
  <c r="O135" i="4"/>
  <c r="N135" i="4"/>
  <c r="Q134" i="4"/>
  <c r="P134" i="4"/>
  <c r="O134" i="4"/>
  <c r="N134" i="4"/>
  <c r="Q121" i="4"/>
  <c r="P121" i="4"/>
  <c r="O121" i="4"/>
  <c r="N121" i="4"/>
  <c r="P120" i="4"/>
  <c r="O120" i="4"/>
  <c r="N120" i="4"/>
  <c r="Q119" i="4"/>
  <c r="P119" i="4"/>
  <c r="O119" i="4"/>
  <c r="N119" i="4"/>
  <c r="Q118" i="4"/>
  <c r="P118" i="4"/>
  <c r="O118" i="4"/>
  <c r="N118" i="4"/>
  <c r="Q117" i="4"/>
  <c r="P117" i="4"/>
  <c r="O117" i="4"/>
  <c r="N117" i="4"/>
  <c r="Q116" i="4"/>
  <c r="P116" i="4"/>
  <c r="O116" i="4"/>
  <c r="N116" i="4"/>
  <c r="Q115" i="4"/>
  <c r="P115" i="4"/>
  <c r="O115" i="4"/>
  <c r="N115" i="4"/>
  <c r="Q114" i="4"/>
  <c r="P114" i="4"/>
  <c r="O114" i="4"/>
  <c r="N114" i="4"/>
  <c r="Q113" i="4"/>
  <c r="P113" i="4"/>
  <c r="O113" i="4"/>
  <c r="Q112" i="4"/>
  <c r="O112" i="4"/>
  <c r="N112" i="4"/>
  <c r="Q111" i="4"/>
  <c r="P111" i="4"/>
  <c r="O111" i="4"/>
  <c r="N111" i="4"/>
  <c r="Q110" i="4"/>
  <c r="O110" i="4"/>
  <c r="N110" i="4"/>
  <c r="Q109" i="4"/>
  <c r="P109" i="4"/>
  <c r="O109" i="4"/>
  <c r="N109" i="4"/>
  <c r="P108" i="4"/>
  <c r="O108" i="4"/>
  <c r="N108" i="4"/>
  <c r="Q107" i="4"/>
  <c r="P107" i="4"/>
  <c r="O107" i="4"/>
  <c r="N107" i="4"/>
  <c r="Q106" i="4"/>
  <c r="P106" i="4"/>
  <c r="O106" i="4"/>
  <c r="N106" i="4"/>
  <c r="Q105" i="4"/>
  <c r="P105" i="4"/>
  <c r="O105" i="4"/>
  <c r="N105" i="4"/>
  <c r="Q104" i="4"/>
  <c r="P104" i="4"/>
  <c r="O104" i="4"/>
  <c r="N104" i="4"/>
  <c r="Q103" i="4"/>
  <c r="P103" i="4"/>
  <c r="O103" i="4"/>
  <c r="N103" i="4"/>
  <c r="P102" i="4"/>
  <c r="O102" i="4"/>
  <c r="N102" i="4"/>
  <c r="P101" i="4"/>
  <c r="O101" i="4"/>
  <c r="N101" i="4"/>
  <c r="Q100" i="4"/>
  <c r="P100" i="4"/>
  <c r="O100" i="4"/>
  <c r="N100" i="4"/>
  <c r="P99" i="4"/>
  <c r="O99" i="4"/>
  <c r="N99" i="4"/>
  <c r="Q98" i="4"/>
  <c r="P98" i="4"/>
  <c r="O98" i="4"/>
  <c r="N98" i="4"/>
  <c r="P97" i="4"/>
  <c r="O97" i="4"/>
  <c r="N97" i="4"/>
  <c r="Q96" i="4"/>
  <c r="P96" i="4"/>
  <c r="O96" i="4"/>
  <c r="N96" i="4"/>
  <c r="Q95" i="4"/>
  <c r="P95" i="4"/>
  <c r="O95" i="4"/>
  <c r="N95" i="4"/>
  <c r="Q94" i="4"/>
  <c r="P94" i="4"/>
  <c r="O94" i="4"/>
  <c r="N94" i="4"/>
  <c r="Q93" i="4"/>
  <c r="P93" i="4"/>
  <c r="O93" i="4"/>
  <c r="N93" i="4"/>
  <c r="Q92" i="4"/>
  <c r="P92" i="4"/>
  <c r="O92" i="4"/>
  <c r="N92" i="4"/>
  <c r="Q91" i="4"/>
  <c r="P91" i="4"/>
  <c r="O91" i="4"/>
  <c r="N91" i="4"/>
  <c r="Q90" i="4"/>
  <c r="P90" i="4"/>
  <c r="O90" i="4"/>
  <c r="N90" i="4"/>
  <c r="Q89" i="4"/>
  <c r="P89" i="4"/>
  <c r="O89" i="4"/>
  <c r="N89" i="4"/>
  <c r="Q88" i="4"/>
  <c r="P88" i="4"/>
  <c r="O88" i="4"/>
  <c r="N88" i="4"/>
  <c r="Q87" i="4"/>
  <c r="P87" i="4"/>
  <c r="O87" i="4"/>
  <c r="N87" i="4"/>
  <c r="Q86" i="4"/>
  <c r="P86" i="4"/>
  <c r="O86" i="4"/>
  <c r="N86" i="4"/>
  <c r="Q85" i="4"/>
  <c r="P85" i="4"/>
  <c r="O85" i="4"/>
  <c r="Q84" i="4"/>
  <c r="P84" i="4"/>
  <c r="O84" i="4"/>
  <c r="Q83" i="4"/>
  <c r="P83" i="4"/>
  <c r="O83" i="4"/>
  <c r="Q138" i="3"/>
  <c r="P138" i="3"/>
  <c r="O138" i="3"/>
  <c r="N138" i="3"/>
  <c r="Q137" i="3"/>
  <c r="P137" i="3"/>
  <c r="O137" i="3"/>
  <c r="N137" i="3"/>
  <c r="Q136" i="3"/>
  <c r="O136" i="3"/>
  <c r="N136" i="3"/>
  <c r="Q135" i="3"/>
  <c r="P135" i="3"/>
  <c r="O135" i="3"/>
  <c r="N135" i="3"/>
  <c r="Q134" i="3"/>
  <c r="P134" i="3"/>
  <c r="O134" i="3"/>
  <c r="N134" i="3"/>
  <c r="Q133" i="3"/>
  <c r="P133" i="3"/>
  <c r="O133" i="3"/>
  <c r="N133" i="3"/>
  <c r="Q132" i="3"/>
  <c r="P132" i="3"/>
  <c r="O132" i="3"/>
  <c r="N132" i="3"/>
  <c r="Q131" i="3"/>
  <c r="P131" i="3"/>
  <c r="O131" i="3"/>
  <c r="N131" i="3"/>
  <c r="Q130" i="3"/>
  <c r="P130" i="3"/>
  <c r="O130" i="3"/>
  <c r="N130" i="3"/>
  <c r="P129" i="3"/>
  <c r="O129" i="3"/>
  <c r="N129" i="3"/>
  <c r="Q128" i="3"/>
  <c r="P128" i="3"/>
  <c r="O128" i="3"/>
  <c r="N128" i="3"/>
  <c r="Q127" i="3"/>
  <c r="P127" i="3"/>
  <c r="O127" i="3"/>
  <c r="N127" i="3"/>
  <c r="Q123" i="3"/>
  <c r="P123" i="3"/>
  <c r="O123" i="3"/>
  <c r="N123" i="3"/>
  <c r="Q122" i="3"/>
  <c r="P122" i="3"/>
  <c r="O122" i="3"/>
  <c r="N122" i="3"/>
  <c r="Q121" i="3"/>
  <c r="P121" i="3"/>
  <c r="O121" i="3"/>
  <c r="N121" i="3"/>
  <c r="P120" i="3"/>
  <c r="O120" i="3"/>
  <c r="N120" i="3"/>
  <c r="Q119" i="3"/>
  <c r="P119" i="3"/>
  <c r="O119" i="3"/>
  <c r="N119" i="3"/>
  <c r="Q118" i="3"/>
  <c r="P118" i="3"/>
  <c r="O118" i="3"/>
  <c r="N118" i="3"/>
  <c r="Q117" i="3"/>
  <c r="P117" i="3"/>
  <c r="O117" i="3"/>
  <c r="N117" i="3"/>
  <c r="Q116" i="3"/>
  <c r="P116" i="3"/>
  <c r="O116" i="3"/>
  <c r="N116" i="3"/>
  <c r="Q115" i="3"/>
  <c r="P115" i="3"/>
  <c r="O115" i="3"/>
  <c r="N115" i="3"/>
  <c r="Q114" i="3"/>
  <c r="P114" i="3"/>
  <c r="O114" i="3"/>
  <c r="N114" i="3"/>
  <c r="Q113" i="3"/>
  <c r="P113" i="3"/>
  <c r="O113" i="3"/>
  <c r="Q112" i="3"/>
  <c r="O112" i="3"/>
  <c r="N112" i="3"/>
  <c r="Q111" i="3"/>
  <c r="P111" i="3"/>
  <c r="O111" i="3"/>
  <c r="N111" i="3"/>
  <c r="Q110" i="3"/>
  <c r="O110" i="3"/>
  <c r="N110" i="3"/>
  <c r="Q109" i="3"/>
  <c r="P109" i="3"/>
  <c r="O109" i="3"/>
  <c r="N109" i="3"/>
  <c r="P108" i="3"/>
  <c r="O108" i="3"/>
  <c r="N108" i="3"/>
  <c r="Q107" i="3"/>
  <c r="P107" i="3"/>
  <c r="O107" i="3"/>
  <c r="N107" i="3"/>
  <c r="Q106" i="3"/>
  <c r="P106" i="3"/>
  <c r="O106" i="3"/>
  <c r="N106" i="3"/>
  <c r="Q105" i="3"/>
  <c r="P105" i="3"/>
  <c r="O105" i="3"/>
  <c r="N105" i="3"/>
  <c r="Q104" i="3"/>
  <c r="P104" i="3"/>
  <c r="O104" i="3"/>
  <c r="N104" i="3"/>
  <c r="Q103" i="3"/>
  <c r="P103" i="3"/>
  <c r="O103" i="3"/>
  <c r="N103" i="3"/>
  <c r="P102" i="3"/>
  <c r="O102" i="3"/>
  <c r="N102" i="3"/>
  <c r="P101" i="3"/>
  <c r="O101" i="3"/>
  <c r="N101" i="3"/>
  <c r="Q100" i="3"/>
  <c r="P100" i="3"/>
  <c r="O100" i="3"/>
  <c r="N100" i="3"/>
  <c r="P99" i="3"/>
  <c r="O99" i="3"/>
  <c r="N99" i="3"/>
  <c r="Q98" i="3"/>
  <c r="P98" i="3"/>
  <c r="O98" i="3"/>
  <c r="N98" i="3"/>
  <c r="P97" i="3"/>
  <c r="O97" i="3"/>
  <c r="N97" i="3"/>
  <c r="Q96" i="3"/>
  <c r="P96" i="3"/>
  <c r="O96" i="3"/>
  <c r="N96" i="3"/>
  <c r="Q95" i="3"/>
  <c r="P95" i="3"/>
  <c r="O95" i="3"/>
  <c r="N95" i="3"/>
  <c r="Q94" i="3"/>
  <c r="P94" i="3"/>
  <c r="O94" i="3"/>
  <c r="N94" i="3"/>
  <c r="Q93" i="3"/>
  <c r="P93" i="3"/>
  <c r="O93" i="3"/>
  <c r="N93" i="3"/>
  <c r="Q92" i="3"/>
  <c r="P92" i="3"/>
  <c r="O92" i="3"/>
  <c r="N92" i="3"/>
  <c r="Q91" i="3"/>
  <c r="P91" i="3"/>
  <c r="O91" i="3"/>
  <c r="N91" i="3"/>
  <c r="Q90" i="3"/>
  <c r="P90" i="3"/>
  <c r="O90" i="3"/>
  <c r="N90" i="3"/>
  <c r="Q89" i="3"/>
  <c r="P89" i="3"/>
  <c r="O89" i="3"/>
  <c r="N89" i="3"/>
  <c r="Q88" i="3"/>
  <c r="P88" i="3"/>
  <c r="O88" i="3"/>
  <c r="N88" i="3"/>
  <c r="Q87" i="3"/>
  <c r="P87" i="3"/>
  <c r="O87" i="3"/>
  <c r="N87" i="3"/>
  <c r="Q86" i="3"/>
  <c r="P86" i="3"/>
  <c r="O86" i="3"/>
  <c r="N86" i="3"/>
  <c r="Q85" i="3"/>
  <c r="P85" i="3"/>
  <c r="O85" i="3"/>
  <c r="Q84" i="3"/>
  <c r="P84" i="3"/>
  <c r="O84" i="3"/>
  <c r="Q83" i="3"/>
  <c r="P83" i="3"/>
  <c r="O83" i="3"/>
  <c r="C111" i="10"/>
  <c r="F115" i="10" s="1"/>
  <c r="F89" i="10"/>
  <c r="F88" i="10"/>
  <c r="I74" i="10"/>
  <c r="F86" i="10" s="1"/>
  <c r="I70" i="10"/>
  <c r="C68" i="10"/>
  <c r="H68" i="10" s="1"/>
  <c r="H67" i="10"/>
  <c r="I65" i="10"/>
  <c r="F83" i="10" s="1"/>
  <c r="H63" i="10"/>
  <c r="H64" i="10" s="1"/>
  <c r="A58" i="10"/>
  <c r="H57" i="10"/>
  <c r="A57" i="10"/>
  <c r="A56" i="10"/>
  <c r="A55" i="10"/>
  <c r="H51" i="10"/>
  <c r="A51" i="10"/>
  <c r="H50" i="10"/>
  <c r="A50" i="10"/>
  <c r="H49" i="10"/>
  <c r="A49" i="10"/>
  <c r="H48" i="10"/>
  <c r="A48" i="10"/>
  <c r="H47" i="10"/>
  <c r="A47" i="10"/>
  <c r="H46" i="10"/>
  <c r="A46" i="10"/>
  <c r="H45" i="10"/>
  <c r="A45" i="10"/>
  <c r="H44" i="10"/>
  <c r="A44" i="10"/>
  <c r="H43" i="10"/>
  <c r="A43" i="10"/>
  <c r="H42" i="10"/>
  <c r="A42" i="10"/>
  <c r="H41" i="10"/>
  <c r="A41" i="10"/>
  <c r="H40" i="10"/>
  <c r="A40" i="10"/>
  <c r="H39" i="10"/>
  <c r="A39" i="10"/>
  <c r="A38" i="10"/>
  <c r="A58" i="5"/>
  <c r="A57" i="5"/>
  <c r="H56" i="5"/>
  <c r="A56" i="5"/>
  <c r="A55" i="5"/>
  <c r="A54" i="5"/>
  <c r="H51" i="5"/>
  <c r="H50" i="5"/>
  <c r="H49" i="5"/>
  <c r="H48" i="5"/>
  <c r="H47" i="5"/>
  <c r="H46" i="5"/>
  <c r="H45" i="5"/>
  <c r="H44" i="5"/>
  <c r="H43" i="5"/>
  <c r="H42" i="5"/>
  <c r="H41" i="5"/>
  <c r="H40" i="5"/>
  <c r="H39" i="5"/>
  <c r="A51" i="5"/>
  <c r="A50" i="5"/>
  <c r="A49" i="5"/>
  <c r="A48" i="5"/>
  <c r="A47" i="5"/>
  <c r="A46" i="5"/>
  <c r="A45" i="5"/>
  <c r="A44" i="5"/>
  <c r="A43" i="5"/>
  <c r="A42" i="5"/>
  <c r="A41" i="5"/>
  <c r="A40" i="5"/>
  <c r="A39" i="5"/>
  <c r="I147" i="5"/>
  <c r="G152" i="5" s="1"/>
  <c r="D147" i="5"/>
  <c r="G151" i="5" s="1"/>
  <c r="J130" i="5"/>
  <c r="Q128" i="5"/>
  <c r="P128" i="5"/>
  <c r="O128" i="5"/>
  <c r="N128" i="5"/>
  <c r="Q127" i="5"/>
  <c r="P127" i="5"/>
  <c r="O127" i="5"/>
  <c r="N127" i="5"/>
  <c r="P126" i="5"/>
  <c r="O126" i="5"/>
  <c r="N126" i="5"/>
  <c r="Q125" i="5"/>
  <c r="P125" i="5"/>
  <c r="O125" i="5"/>
  <c r="N125" i="5"/>
  <c r="Q124" i="5"/>
  <c r="P124" i="5"/>
  <c r="O124" i="5"/>
  <c r="N124" i="5"/>
  <c r="Q123" i="5"/>
  <c r="P123" i="5"/>
  <c r="O123" i="5"/>
  <c r="N123" i="5"/>
  <c r="Q122" i="5"/>
  <c r="P122" i="5"/>
  <c r="O122" i="5"/>
  <c r="N122" i="5"/>
  <c r="Q121" i="5"/>
  <c r="P121" i="5"/>
  <c r="O121" i="5"/>
  <c r="N121" i="5"/>
  <c r="Q120" i="5"/>
  <c r="P120" i="5"/>
  <c r="O120" i="5"/>
  <c r="N120" i="5"/>
  <c r="P119" i="5"/>
  <c r="O119" i="5"/>
  <c r="N119" i="5"/>
  <c r="Q118" i="5"/>
  <c r="P118" i="5"/>
  <c r="O118" i="5"/>
  <c r="N118" i="5"/>
  <c r="Q117" i="5"/>
  <c r="P117" i="5"/>
  <c r="O117" i="5"/>
  <c r="N117" i="5"/>
  <c r="Q116" i="5"/>
  <c r="P116" i="5"/>
  <c r="O116" i="5"/>
  <c r="N116" i="5"/>
  <c r="Q112" i="5"/>
  <c r="P112" i="5"/>
  <c r="O112" i="5"/>
  <c r="N112" i="5"/>
  <c r="Q111" i="5"/>
  <c r="P111" i="5"/>
  <c r="O111" i="5"/>
  <c r="N111" i="5"/>
  <c r="P110" i="5"/>
  <c r="O110" i="5"/>
  <c r="N110" i="5"/>
  <c r="Q109" i="5"/>
  <c r="P109" i="5"/>
  <c r="O109" i="5"/>
  <c r="N109" i="5"/>
  <c r="Q108" i="5"/>
  <c r="P108" i="5"/>
  <c r="O108" i="5"/>
  <c r="N108" i="5"/>
  <c r="Q107" i="5"/>
  <c r="P107" i="5"/>
  <c r="O107" i="5"/>
  <c r="N107" i="5"/>
  <c r="Q106" i="5"/>
  <c r="P106" i="5"/>
  <c r="O106" i="5"/>
  <c r="N106" i="5"/>
  <c r="Q105" i="5"/>
  <c r="P105" i="5"/>
  <c r="O105" i="5"/>
  <c r="N105" i="5"/>
  <c r="Q104" i="5"/>
  <c r="P104" i="5"/>
  <c r="O104" i="5"/>
  <c r="N104" i="5"/>
  <c r="Q103" i="5"/>
  <c r="P103" i="5"/>
  <c r="O103" i="5"/>
  <c r="N103" i="5"/>
  <c r="P102" i="5"/>
  <c r="O102" i="5"/>
  <c r="N102" i="5"/>
  <c r="P101" i="5"/>
  <c r="O101" i="5"/>
  <c r="N101" i="5"/>
  <c r="Q100" i="5"/>
  <c r="P100" i="5"/>
  <c r="O100" i="5"/>
  <c r="N100" i="5"/>
  <c r="P99" i="5"/>
  <c r="O99" i="5"/>
  <c r="N99" i="5"/>
  <c r="F99" i="5"/>
  <c r="Q98" i="5"/>
  <c r="P98" i="5"/>
  <c r="O98" i="5"/>
  <c r="N98" i="5"/>
  <c r="P97" i="5"/>
  <c r="O97" i="5"/>
  <c r="N97" i="5"/>
  <c r="Q96" i="5"/>
  <c r="P96" i="5"/>
  <c r="O96" i="5"/>
  <c r="N96" i="5"/>
  <c r="Q95" i="5"/>
  <c r="P95" i="5"/>
  <c r="O95" i="5"/>
  <c r="N95" i="5"/>
  <c r="Q94" i="5"/>
  <c r="P94" i="5"/>
  <c r="O94" i="5"/>
  <c r="N94" i="5"/>
  <c r="Q93" i="5"/>
  <c r="P93" i="5"/>
  <c r="O93" i="5"/>
  <c r="N93" i="5"/>
  <c r="Q92" i="5"/>
  <c r="P92" i="5"/>
  <c r="O92" i="5"/>
  <c r="N92" i="5"/>
  <c r="Q91" i="5"/>
  <c r="P91" i="5"/>
  <c r="O91" i="5"/>
  <c r="N91" i="5"/>
  <c r="Q90" i="5"/>
  <c r="P90" i="5"/>
  <c r="O90" i="5"/>
  <c r="N90" i="5"/>
  <c r="Q89" i="5"/>
  <c r="P89" i="5"/>
  <c r="O89" i="5"/>
  <c r="N89" i="5"/>
  <c r="Q88" i="5"/>
  <c r="P88" i="5"/>
  <c r="O88" i="5"/>
  <c r="N88" i="5"/>
  <c r="Q87" i="5"/>
  <c r="P87" i="5"/>
  <c r="O87" i="5"/>
  <c r="N87" i="5"/>
  <c r="Q86" i="5"/>
  <c r="P86" i="5"/>
  <c r="O86" i="5"/>
  <c r="N86" i="5"/>
  <c r="Q85" i="5"/>
  <c r="P85" i="5"/>
  <c r="O85" i="5"/>
  <c r="Q84" i="5"/>
  <c r="P84" i="5"/>
  <c r="O84" i="5"/>
  <c r="Q83" i="5"/>
  <c r="P83" i="5"/>
  <c r="O83" i="5"/>
  <c r="H74" i="5"/>
  <c r="G85" i="5" s="1"/>
  <c r="H73" i="5"/>
  <c r="H70" i="5"/>
  <c r="E68" i="5"/>
  <c r="G68" i="5" s="1"/>
  <c r="G67" i="5"/>
  <c r="H64" i="5"/>
  <c r="G62" i="5"/>
  <c r="G63" i="5" s="1"/>
  <c r="A38" i="5"/>
  <c r="J40" i="6"/>
  <c r="B39" i="6"/>
  <c r="I40" i="6" l="1"/>
  <c r="I67" i="10"/>
  <c r="C16" i="15"/>
  <c r="D163" i="15"/>
  <c r="H163" i="15" s="1"/>
  <c r="H164" i="15" s="1"/>
  <c r="I16" i="15" s="1"/>
  <c r="H160" i="15"/>
  <c r="F117" i="12"/>
  <c r="D16" i="12"/>
  <c r="G117" i="12"/>
  <c r="E16" i="12"/>
  <c r="I92" i="12"/>
  <c r="F85" i="10"/>
  <c r="I75" i="10"/>
  <c r="G84" i="5"/>
  <c r="O146" i="4"/>
  <c r="J155" i="4" s="1"/>
  <c r="H115" i="10"/>
  <c r="H67" i="5"/>
  <c r="E91" i="5" s="1"/>
  <c r="H86" i="12"/>
  <c r="I86" i="12" s="1"/>
  <c r="M86" i="12" s="1"/>
  <c r="H85" i="12"/>
  <c r="I85" i="12" s="1"/>
  <c r="M85" i="12" s="1"/>
  <c r="H84" i="12"/>
  <c r="I84" i="12" s="1"/>
  <c r="M84" i="12" s="1"/>
  <c r="H83" i="12"/>
  <c r="I83" i="12" s="1"/>
  <c r="I94" i="12"/>
  <c r="O91" i="2"/>
  <c r="I102" i="2" s="1"/>
  <c r="H52" i="10"/>
  <c r="B16" i="10" s="1"/>
  <c r="O91" i="10"/>
  <c r="I102" i="10" s="1"/>
  <c r="P91" i="10"/>
  <c r="I103" i="10" s="1"/>
  <c r="N91" i="2"/>
  <c r="I101" i="2" s="1"/>
  <c r="O139" i="3"/>
  <c r="J148" i="3" s="1"/>
  <c r="H69" i="10"/>
  <c r="H72" i="10" s="1"/>
  <c r="H75" i="10" s="1"/>
  <c r="F80" i="10" s="1"/>
  <c r="G80" i="10" s="1"/>
  <c r="N91" i="10"/>
  <c r="I101" i="10" s="1"/>
  <c r="F84" i="10"/>
  <c r="H116" i="10"/>
  <c r="G116" i="10"/>
  <c r="H52" i="5"/>
  <c r="O129" i="5"/>
  <c r="J138" i="5" s="1"/>
  <c r="E121" i="5"/>
  <c r="E122" i="5" s="1"/>
  <c r="E125" i="5" s="1"/>
  <c r="E126" i="5" s="1"/>
  <c r="G126" i="5" s="1"/>
  <c r="E105" i="5"/>
  <c r="E106" i="5" s="1"/>
  <c r="E109" i="5" s="1"/>
  <c r="E110" i="5" s="1"/>
  <c r="G110" i="5" s="1"/>
  <c r="G69" i="5"/>
  <c r="G72" i="5" s="1"/>
  <c r="G75" i="5" s="1"/>
  <c r="G80" i="5" s="1"/>
  <c r="H80" i="5" s="1"/>
  <c r="E90" i="5"/>
  <c r="G83" i="5"/>
  <c r="F152" i="5"/>
  <c r="F101" i="5"/>
  <c r="E151" i="5"/>
  <c r="D39" i="6"/>
  <c r="C42" i="6"/>
  <c r="E39" i="6"/>
  <c r="B37" i="6"/>
  <c r="J42" i="6"/>
  <c r="G42" i="6" l="1"/>
  <c r="H42" i="6" s="1"/>
  <c r="I42" i="6"/>
  <c r="G16" i="15"/>
  <c r="I84" i="5"/>
  <c r="B16" i="5"/>
  <c r="E112" i="5"/>
  <c r="E114" i="5" s="1"/>
  <c r="H75" i="5"/>
  <c r="E92" i="5"/>
  <c r="E93" i="5" s="1"/>
  <c r="F115" i="2"/>
  <c r="D16" i="2" s="1"/>
  <c r="G115" i="2"/>
  <c r="E16" i="2" s="1"/>
  <c r="H80" i="10"/>
  <c r="I80" i="10" s="1"/>
  <c r="G117" i="10"/>
  <c r="F117" i="10"/>
  <c r="M83" i="12"/>
  <c r="J131" i="5"/>
  <c r="I85" i="5"/>
  <c r="H55" i="10"/>
  <c r="H84" i="5"/>
  <c r="H54" i="5"/>
  <c r="H83" i="5"/>
  <c r="I80" i="5"/>
  <c r="J80" i="5" s="1"/>
  <c r="I83" i="5"/>
  <c r="E150" i="5"/>
  <c r="G85" i="10"/>
  <c r="G83" i="10"/>
  <c r="G89" i="10"/>
  <c r="I92" i="10"/>
  <c r="G84" i="10"/>
  <c r="G88" i="10"/>
  <c r="G86" i="10"/>
  <c r="P129" i="5"/>
  <c r="J139" i="5" s="1"/>
  <c r="E96" i="5"/>
  <c r="E97" i="5" s="1"/>
  <c r="G97" i="5" s="1"/>
  <c r="H97" i="5" s="1"/>
  <c r="H85" i="5"/>
  <c r="H110" i="5"/>
  <c r="J110" i="5" s="1"/>
  <c r="Q110" i="5" s="1"/>
  <c r="H126" i="5"/>
  <c r="D38" i="6"/>
  <c r="B36" i="6"/>
  <c r="E38" i="6"/>
  <c r="E153" i="5" l="1"/>
  <c r="D16" i="5"/>
  <c r="J84" i="5"/>
  <c r="N84" i="5" s="1"/>
  <c r="E115" i="5"/>
  <c r="E117" i="5" s="1"/>
  <c r="E118" i="5" s="1"/>
  <c r="E119" i="5" s="1"/>
  <c r="G119" i="5" s="1"/>
  <c r="H119" i="5" s="1"/>
  <c r="J119" i="5" s="1"/>
  <c r="Q119" i="5" s="1"/>
  <c r="H83" i="10"/>
  <c r="I83" i="10" s="1"/>
  <c r="M83" i="10" s="1"/>
  <c r="H85" i="10"/>
  <c r="I85" i="10" s="1"/>
  <c r="M85" i="10" s="1"/>
  <c r="H84" i="10"/>
  <c r="I84" i="10" s="1"/>
  <c r="M84" i="10" s="1"/>
  <c r="I94" i="10"/>
  <c r="H86" i="10"/>
  <c r="I86" i="10" s="1"/>
  <c r="M86" i="10" s="1"/>
  <c r="J83" i="5"/>
  <c r="N83" i="5" s="1"/>
  <c r="J85" i="5"/>
  <c r="N85" i="5" s="1"/>
  <c r="F150" i="5"/>
  <c r="H117" i="10"/>
  <c r="D99" i="5"/>
  <c r="H99" i="5" s="1"/>
  <c r="J97" i="5"/>
  <c r="Q97" i="5" s="1"/>
  <c r="D101" i="5"/>
  <c r="H101" i="5" s="1"/>
  <c r="D36" i="6"/>
  <c r="F153" i="5" l="1"/>
  <c r="E16" i="5"/>
  <c r="N129" i="5"/>
  <c r="J137" i="5" s="1"/>
  <c r="H102" i="5"/>
  <c r="J102" i="5" s="1"/>
  <c r="Q102" i="5" s="1"/>
  <c r="E36" i="6"/>
  <c r="D150" i="5" l="1"/>
  <c r="D153" i="5" l="1"/>
  <c r="C16" i="5"/>
  <c r="A57" i="2"/>
  <c r="A54" i="2"/>
  <c r="A58" i="3"/>
  <c r="A57" i="3"/>
  <c r="A54" i="3"/>
  <c r="A58" i="4"/>
  <c r="A57" i="4"/>
  <c r="A54" i="4"/>
  <c r="C36" i="6"/>
  <c r="H21" i="1" l="1"/>
  <c r="H55" i="12" l="1"/>
  <c r="H57" i="12" s="1"/>
  <c r="H56" i="10"/>
  <c r="H58" i="10" s="1"/>
  <c r="H55" i="5"/>
  <c r="H57" i="5" s="1"/>
  <c r="H67" i="2"/>
  <c r="H89" i="12" l="1"/>
  <c r="I89" i="12" s="1"/>
  <c r="H88" i="12"/>
  <c r="I88" i="12" s="1"/>
  <c r="H58" i="5"/>
  <c r="I99" i="5"/>
  <c r="I126" i="5"/>
  <c r="J126" i="5" s="1"/>
  <c r="Q126" i="5" s="1"/>
  <c r="H88" i="10"/>
  <c r="I88" i="10" s="1"/>
  <c r="H89" i="10"/>
  <c r="I89" i="10" s="1"/>
  <c r="M89" i="10" s="1"/>
  <c r="H56" i="2"/>
  <c r="A56" i="2"/>
  <c r="H55" i="2"/>
  <c r="A55" i="2"/>
  <c r="H51" i="2"/>
  <c r="A51" i="2"/>
  <c r="H50" i="2"/>
  <c r="A50" i="2"/>
  <c r="H49" i="2"/>
  <c r="A49" i="2"/>
  <c r="H48" i="2"/>
  <c r="A48" i="2"/>
  <c r="H47" i="2"/>
  <c r="A47" i="2"/>
  <c r="H46" i="2"/>
  <c r="A46" i="2"/>
  <c r="H45" i="2"/>
  <c r="A45" i="2"/>
  <c r="H44" i="2"/>
  <c r="A44" i="2"/>
  <c r="H43" i="2"/>
  <c r="A43" i="2"/>
  <c r="H42" i="2"/>
  <c r="A42" i="2"/>
  <c r="H41" i="2"/>
  <c r="A41" i="2"/>
  <c r="H40" i="2"/>
  <c r="A40" i="2"/>
  <c r="H39" i="2"/>
  <c r="A39" i="2"/>
  <c r="A38" i="2"/>
  <c r="H56" i="3"/>
  <c r="A56" i="3"/>
  <c r="H55" i="3"/>
  <c r="A55" i="3"/>
  <c r="H51" i="3"/>
  <c r="A51" i="3"/>
  <c r="H50" i="3"/>
  <c r="A50" i="3"/>
  <c r="H49" i="3"/>
  <c r="A49" i="3"/>
  <c r="H48" i="3"/>
  <c r="A48" i="3"/>
  <c r="H47" i="3"/>
  <c r="A47" i="3"/>
  <c r="H46" i="3"/>
  <c r="A46" i="3"/>
  <c r="H45" i="3"/>
  <c r="A45" i="3"/>
  <c r="H44" i="3"/>
  <c r="A44" i="3"/>
  <c r="H43" i="3"/>
  <c r="A43" i="3"/>
  <c r="H42" i="3"/>
  <c r="A42" i="3"/>
  <c r="H41" i="3"/>
  <c r="A41" i="3"/>
  <c r="H40" i="3"/>
  <c r="A40" i="3"/>
  <c r="H39" i="3"/>
  <c r="A39" i="3"/>
  <c r="A38" i="3"/>
  <c r="H17" i="1"/>
  <c r="A38" i="4"/>
  <c r="H56" i="4"/>
  <c r="A56" i="4"/>
  <c r="A55" i="4"/>
  <c r="H40" i="4"/>
  <c r="H41" i="4"/>
  <c r="H42" i="4"/>
  <c r="H43" i="4"/>
  <c r="H44" i="4"/>
  <c r="H45" i="4"/>
  <c r="H46" i="4"/>
  <c r="H47" i="4"/>
  <c r="H48" i="4"/>
  <c r="H49" i="4"/>
  <c r="H39" i="4"/>
  <c r="A40" i="4"/>
  <c r="A41" i="4"/>
  <c r="A42" i="4"/>
  <c r="A43" i="4"/>
  <c r="A44" i="4"/>
  <c r="A45" i="4"/>
  <c r="A46" i="4"/>
  <c r="A47" i="4"/>
  <c r="A48" i="4"/>
  <c r="A49" i="4"/>
  <c r="A39" i="4"/>
  <c r="M88" i="10" l="1"/>
  <c r="M91" i="10" s="1"/>
  <c r="I100" i="10" s="1"/>
  <c r="I91" i="10"/>
  <c r="I93" i="10" s="1"/>
  <c r="I95" i="10" s="1"/>
  <c r="P89" i="12"/>
  <c r="P91" i="12" s="1"/>
  <c r="I103" i="12" s="1"/>
  <c r="M89" i="12"/>
  <c r="M88" i="12"/>
  <c r="I91" i="12"/>
  <c r="I93" i="12" s="1"/>
  <c r="I95" i="12" s="1"/>
  <c r="I101" i="5"/>
  <c r="J101" i="5" s="1"/>
  <c r="Q101" i="5" s="1"/>
  <c r="J99" i="5"/>
  <c r="H52" i="2"/>
  <c r="H52" i="3"/>
  <c r="B16" i="3" s="1"/>
  <c r="B35" i="6"/>
  <c r="B16" i="2" l="1"/>
  <c r="M91" i="12"/>
  <c r="I100" i="12" s="1"/>
  <c r="H114" i="12"/>
  <c r="E114" i="10"/>
  <c r="C16" i="10" s="1"/>
  <c r="I104" i="10"/>
  <c r="Q99" i="5"/>
  <c r="Q129" i="5" s="1"/>
  <c r="J140" i="5" s="1"/>
  <c r="J129" i="5"/>
  <c r="J132" i="5" s="1"/>
  <c r="H54" i="2"/>
  <c r="H57" i="2" s="1"/>
  <c r="H89" i="2" s="1"/>
  <c r="H54" i="3"/>
  <c r="H57" i="3" s="1"/>
  <c r="H58" i="3" s="1"/>
  <c r="H55" i="4"/>
  <c r="H20" i="1"/>
  <c r="H23" i="1" s="1"/>
  <c r="H24" i="1" s="1"/>
  <c r="C112" i="2"/>
  <c r="H116" i="2" s="1"/>
  <c r="H112" i="2"/>
  <c r="H117" i="2" s="1"/>
  <c r="I70" i="2"/>
  <c r="I65" i="2"/>
  <c r="F83" i="2" s="1"/>
  <c r="E167" i="4"/>
  <c r="D16" i="4" s="1"/>
  <c r="I164" i="4"/>
  <c r="G169" i="4" s="1"/>
  <c r="D164" i="4"/>
  <c r="G168" i="4" s="1"/>
  <c r="J147" i="4"/>
  <c r="D142" i="4"/>
  <c r="G113" i="4"/>
  <c r="J112" i="4"/>
  <c r="P112" i="4" s="1"/>
  <c r="G110" i="4"/>
  <c r="E107" i="4"/>
  <c r="E108" i="4" s="1"/>
  <c r="G108" i="4" s="1"/>
  <c r="F99" i="4"/>
  <c r="H74" i="4"/>
  <c r="G85" i="4" s="1"/>
  <c r="H73" i="4"/>
  <c r="H70" i="4"/>
  <c r="G84" i="4" s="1"/>
  <c r="E68" i="4"/>
  <c r="G68" i="4" s="1"/>
  <c r="G67" i="4"/>
  <c r="H64" i="4"/>
  <c r="G62" i="4"/>
  <c r="G63" i="4" s="1"/>
  <c r="E139" i="4" s="1"/>
  <c r="E140" i="4" s="1"/>
  <c r="H52" i="4"/>
  <c r="B16" i="4" s="1"/>
  <c r="E160" i="3"/>
  <c r="D16" i="3" s="1"/>
  <c r="I157" i="3"/>
  <c r="G162" i="3" s="1"/>
  <c r="D157" i="3"/>
  <c r="G161" i="3" s="1"/>
  <c r="J140" i="3"/>
  <c r="G113" i="3"/>
  <c r="J112" i="3"/>
  <c r="P112" i="3" s="1"/>
  <c r="G110" i="3"/>
  <c r="E107" i="3"/>
  <c r="E108" i="3" s="1"/>
  <c r="G108" i="3" s="1"/>
  <c r="F99" i="3"/>
  <c r="H74" i="3"/>
  <c r="G85" i="3" s="1"/>
  <c r="H73" i="3"/>
  <c r="H70" i="3"/>
  <c r="E68" i="3"/>
  <c r="G68" i="3" s="1"/>
  <c r="G67" i="3"/>
  <c r="H64" i="3"/>
  <c r="G83" i="3" s="1"/>
  <c r="G62" i="3"/>
  <c r="G63" i="3" s="1"/>
  <c r="F89" i="2"/>
  <c r="F88" i="2"/>
  <c r="I74" i="2"/>
  <c r="F86" i="2" s="1"/>
  <c r="C68" i="2"/>
  <c r="H68" i="2" s="1"/>
  <c r="H63" i="2"/>
  <c r="H64" i="2" s="1"/>
  <c r="D35" i="6"/>
  <c r="B34" i="6"/>
  <c r="B38" i="6"/>
  <c r="C37" i="6"/>
  <c r="D34" i="6"/>
  <c r="G37" i="6" l="1"/>
  <c r="H37" i="6" s="1"/>
  <c r="G16" i="10"/>
  <c r="H117" i="12"/>
  <c r="F16" i="12"/>
  <c r="H88" i="2"/>
  <c r="G84" i="3"/>
  <c r="F85" i="2"/>
  <c r="J141" i="5"/>
  <c r="G150" i="5"/>
  <c r="F16" i="5" s="1"/>
  <c r="I104" i="12"/>
  <c r="E114" i="12"/>
  <c r="C16" i="12" s="1"/>
  <c r="I114" i="10"/>
  <c r="E117" i="10"/>
  <c r="I117" i="10" s="1"/>
  <c r="I118" i="10" s="1"/>
  <c r="I16" i="10" s="1"/>
  <c r="J148" i="4"/>
  <c r="H54" i="4"/>
  <c r="I83" i="4"/>
  <c r="E143" i="4"/>
  <c r="E144" i="4" s="1"/>
  <c r="G144" i="4" s="1"/>
  <c r="I85" i="4"/>
  <c r="I113" i="4"/>
  <c r="H67" i="4"/>
  <c r="I67" i="2"/>
  <c r="F84" i="2" s="1"/>
  <c r="F116" i="2"/>
  <c r="E115" i="4"/>
  <c r="E116" i="4" s="1"/>
  <c r="E119" i="4" s="1"/>
  <c r="E120" i="4" s="1"/>
  <c r="G120" i="4" s="1"/>
  <c r="G69" i="4"/>
  <c r="G72" i="4" s="1"/>
  <c r="G75" i="4" s="1"/>
  <c r="G80" i="4" s="1"/>
  <c r="H80" i="4" s="1"/>
  <c r="F169" i="4"/>
  <c r="I80" i="4"/>
  <c r="I84" i="4"/>
  <c r="G83" i="4"/>
  <c r="E168" i="4"/>
  <c r="E170" i="4" s="1"/>
  <c r="F101" i="4"/>
  <c r="E90" i="4"/>
  <c r="E131" i="4"/>
  <c r="E132" i="4" s="1"/>
  <c r="E135" i="4" s="1"/>
  <c r="E136" i="4" s="1"/>
  <c r="G136" i="4" s="1"/>
  <c r="H67" i="3"/>
  <c r="E91" i="3" s="1"/>
  <c r="E115" i="3"/>
  <c r="E116" i="3" s="1"/>
  <c r="E119" i="3" s="1"/>
  <c r="E120" i="3" s="1"/>
  <c r="G120" i="3" s="1"/>
  <c r="G69" i="3"/>
  <c r="E90" i="3"/>
  <c r="E131" i="3"/>
  <c r="E132" i="3" s="1"/>
  <c r="E135" i="3" s="1"/>
  <c r="E136" i="3" s="1"/>
  <c r="G136" i="3" s="1"/>
  <c r="I83" i="3"/>
  <c r="I85" i="3"/>
  <c r="F101" i="3"/>
  <c r="F162" i="3"/>
  <c r="I113" i="3"/>
  <c r="J141" i="3"/>
  <c r="I136" i="3"/>
  <c r="I80" i="3"/>
  <c r="I84" i="3"/>
  <c r="E161" i="3"/>
  <c r="E163" i="3" s="1"/>
  <c r="H69" i="2"/>
  <c r="H72" i="2" s="1"/>
  <c r="H75" i="2" s="1"/>
  <c r="G117" i="2"/>
  <c r="F36" i="6"/>
  <c r="J37" i="6"/>
  <c r="C39" i="6"/>
  <c r="F39" i="6"/>
  <c r="E122" i="3" l="1"/>
  <c r="E124" i="3" s="1"/>
  <c r="G36" i="6"/>
  <c r="H36" i="6" s="1"/>
  <c r="G16" i="5"/>
  <c r="I37" i="6"/>
  <c r="G39" i="6"/>
  <c r="H39" i="6" s="1"/>
  <c r="G16" i="12"/>
  <c r="I75" i="2"/>
  <c r="H75" i="3"/>
  <c r="E91" i="4"/>
  <c r="E92" i="4" s="1"/>
  <c r="E93" i="4" s="1"/>
  <c r="E122" i="4"/>
  <c r="E124" i="4" s="1"/>
  <c r="G72" i="3"/>
  <c r="G75" i="3" s="1"/>
  <c r="G80" i="3" s="1"/>
  <c r="H80" i="3" s="1"/>
  <c r="J80" i="3" s="1"/>
  <c r="H75" i="4"/>
  <c r="G153" i="5"/>
  <c r="H153" i="5" s="1"/>
  <c r="H150" i="5"/>
  <c r="E117" i="12"/>
  <c r="I117" i="12" s="1"/>
  <c r="I118" i="12" s="1"/>
  <c r="I16" i="12" s="1"/>
  <c r="I114" i="12"/>
  <c r="H57" i="4"/>
  <c r="I136" i="4" s="1"/>
  <c r="H136" i="4"/>
  <c r="J80" i="4"/>
  <c r="H83" i="4"/>
  <c r="J83" i="4" s="1"/>
  <c r="N83" i="4" s="1"/>
  <c r="F118" i="2"/>
  <c r="G118" i="2"/>
  <c r="H108" i="4"/>
  <c r="J108" i="4" s="1"/>
  <c r="Q108" i="4" s="1"/>
  <c r="H84" i="4"/>
  <c r="J84" i="4" s="1"/>
  <c r="N84" i="4" s="1"/>
  <c r="H110" i="4"/>
  <c r="J110" i="4" s="1"/>
  <c r="P110" i="4" s="1"/>
  <c r="H120" i="4"/>
  <c r="J120" i="4" s="1"/>
  <c r="Q120" i="4" s="1"/>
  <c r="H113" i="4"/>
  <c r="J113" i="4" s="1"/>
  <c r="N113" i="4" s="1"/>
  <c r="H144" i="4"/>
  <c r="J144" i="4" s="1"/>
  <c r="Q144" i="4" s="1"/>
  <c r="H85" i="4"/>
  <c r="J85" i="4" s="1"/>
  <c r="N85" i="4" s="1"/>
  <c r="I99" i="3"/>
  <c r="I101" i="3" s="1"/>
  <c r="E92" i="3"/>
  <c r="E93" i="3" s="1"/>
  <c r="E125" i="3" s="1"/>
  <c r="E127" i="3" s="1"/>
  <c r="E128" i="3" s="1"/>
  <c r="E129" i="3" s="1"/>
  <c r="F80" i="2"/>
  <c r="J39" i="6"/>
  <c r="I39" i="6" l="1"/>
  <c r="H154" i="5"/>
  <c r="I16" i="5"/>
  <c r="E96" i="4"/>
  <c r="E97" i="4" s="1"/>
  <c r="G97" i="4" s="1"/>
  <c r="H97" i="4" s="1"/>
  <c r="J97" i="4" s="1"/>
  <c r="Q97" i="4" s="1"/>
  <c r="E125" i="4"/>
  <c r="H110" i="3"/>
  <c r="J110" i="3" s="1"/>
  <c r="P110" i="3" s="1"/>
  <c r="H85" i="3"/>
  <c r="J85" i="3" s="1"/>
  <c r="N85" i="3" s="1"/>
  <c r="H113" i="3"/>
  <c r="J113" i="3" s="1"/>
  <c r="N113" i="3" s="1"/>
  <c r="H120" i="3"/>
  <c r="J120" i="3" s="1"/>
  <c r="Q120" i="3" s="1"/>
  <c r="H136" i="3"/>
  <c r="J136" i="3" s="1"/>
  <c r="P136" i="3" s="1"/>
  <c r="H108" i="3"/>
  <c r="J108" i="3" s="1"/>
  <c r="Q108" i="3" s="1"/>
  <c r="H84" i="3"/>
  <c r="J84" i="3" s="1"/>
  <c r="N84" i="3" s="1"/>
  <c r="H83" i="3"/>
  <c r="J83" i="3" s="1"/>
  <c r="N83" i="3" s="1"/>
  <c r="H58" i="4"/>
  <c r="N146" i="4"/>
  <c r="J154" i="4" s="1"/>
  <c r="D167" i="4" s="1"/>
  <c r="C16" i="4" s="1"/>
  <c r="I99" i="4"/>
  <c r="I101" i="4" s="1"/>
  <c r="J136" i="4"/>
  <c r="G85" i="2"/>
  <c r="G86" i="2"/>
  <c r="G84" i="2"/>
  <c r="G83" i="2"/>
  <c r="E96" i="3"/>
  <c r="E97" i="3" s="1"/>
  <c r="G97" i="3" s="1"/>
  <c r="H97" i="3" s="1"/>
  <c r="G129" i="3"/>
  <c r="H129" i="3" s="1"/>
  <c r="J129" i="3" s="1"/>
  <c r="Q129" i="3" s="1"/>
  <c r="G80" i="2"/>
  <c r="G88" i="2"/>
  <c r="I88" i="2" s="1"/>
  <c r="P88" i="2" s="1"/>
  <c r="G89" i="2"/>
  <c r="I89" i="2" s="1"/>
  <c r="P89" i="2" s="1"/>
  <c r="J36" i="6"/>
  <c r="C34" i="6"/>
  <c r="I36" i="6" l="1"/>
  <c r="E127" i="4"/>
  <c r="E128" i="4" s="1"/>
  <c r="E129" i="4" s="1"/>
  <c r="G129" i="4" s="1"/>
  <c r="H129" i="4" s="1"/>
  <c r="J129" i="4" s="1"/>
  <c r="Q129" i="4" s="1"/>
  <c r="D101" i="4"/>
  <c r="H101" i="4" s="1"/>
  <c r="J101" i="4" s="1"/>
  <c r="Q101" i="4" s="1"/>
  <c r="D99" i="4"/>
  <c r="H99" i="4" s="1"/>
  <c r="J99" i="4" s="1"/>
  <c r="Q99" i="4" s="1"/>
  <c r="N139" i="3"/>
  <c r="J147" i="3" s="1"/>
  <c r="P139" i="3"/>
  <c r="J149" i="3" s="1"/>
  <c r="P136" i="4"/>
  <c r="P146" i="4" s="1"/>
  <c r="J156" i="4" s="1"/>
  <c r="P91" i="2"/>
  <c r="I103" i="2" s="1"/>
  <c r="H80" i="2"/>
  <c r="I92" i="2"/>
  <c r="D170" i="4"/>
  <c r="D99" i="3"/>
  <c r="H99" i="3" s="1"/>
  <c r="J99" i="3" s="1"/>
  <c r="Q99" i="3" s="1"/>
  <c r="J97" i="3"/>
  <c r="Q97" i="3" s="1"/>
  <c r="D101" i="3"/>
  <c r="H101" i="3" s="1"/>
  <c r="J101" i="3" s="1"/>
  <c r="Q101" i="3" s="1"/>
  <c r="H102" i="4" l="1"/>
  <c r="J102" i="4" s="1"/>
  <c r="Q102" i="4" s="1"/>
  <c r="Q146" i="4" s="1"/>
  <c r="D160" i="3"/>
  <c r="F160" i="3"/>
  <c r="H115" i="2"/>
  <c r="F16" i="2" s="1"/>
  <c r="F167" i="4"/>
  <c r="H85" i="2"/>
  <c r="I85" i="2" s="1"/>
  <c r="M85" i="2" s="1"/>
  <c r="H84" i="2"/>
  <c r="I84" i="2" s="1"/>
  <c r="M84" i="2" s="1"/>
  <c r="H86" i="2"/>
  <c r="I86" i="2" s="1"/>
  <c r="M86" i="2" s="1"/>
  <c r="H83" i="2"/>
  <c r="I83" i="2" s="1"/>
  <c r="M83" i="2" s="1"/>
  <c r="I80" i="2"/>
  <c r="I94" i="2"/>
  <c r="H102" i="3"/>
  <c r="J102" i="3" s="1"/>
  <c r="Q102" i="3" s="1"/>
  <c r="Q139" i="3" s="1"/>
  <c r="J150" i="3" s="1"/>
  <c r="F38" i="6"/>
  <c r="F170" i="4" l="1"/>
  <c r="E16" i="4"/>
  <c r="F163" i="3"/>
  <c r="E16" i="3"/>
  <c r="D163" i="3"/>
  <c r="C16" i="3"/>
  <c r="J157" i="4"/>
  <c r="J146" i="4"/>
  <c r="J149" i="4" s="1"/>
  <c r="M91" i="2"/>
  <c r="I100" i="2" s="1"/>
  <c r="E115" i="2" s="1"/>
  <c r="I91" i="2"/>
  <c r="I93" i="2" s="1"/>
  <c r="I95" i="2" s="1"/>
  <c r="G160" i="3"/>
  <c r="F16" i="3" s="1"/>
  <c r="J139" i="3"/>
  <c r="J142" i="3" s="1"/>
  <c r="E34" i="6"/>
  <c r="F35" i="6"/>
  <c r="E35" i="6"/>
  <c r="C35" i="6"/>
  <c r="G35" i="6" l="1"/>
  <c r="H35" i="6" s="1"/>
  <c r="G16" i="3"/>
  <c r="E118" i="2"/>
  <c r="C16" i="2"/>
  <c r="G167" i="4"/>
  <c r="J158" i="4"/>
  <c r="I104" i="2"/>
  <c r="J151" i="3"/>
  <c r="G163" i="3"/>
  <c r="H163" i="3" s="1"/>
  <c r="H164" i="3" s="1"/>
  <c r="I16" i="3" s="1"/>
  <c r="H160" i="3"/>
  <c r="H118" i="2"/>
  <c r="I115" i="2"/>
  <c r="C38" i="6"/>
  <c r="J35" i="6"/>
  <c r="G38" i="6" l="1"/>
  <c r="H38" i="6" s="1"/>
  <c r="G16" i="2"/>
  <c r="I35" i="6"/>
  <c r="I118" i="2"/>
  <c r="I119" i="2" s="1"/>
  <c r="G170" i="4"/>
  <c r="H170" i="4" s="1"/>
  <c r="F16" i="4"/>
  <c r="H167" i="4"/>
  <c r="F34" i="6"/>
  <c r="G34" i="6" l="1"/>
  <c r="H34" i="6" s="1"/>
  <c r="G16" i="4"/>
  <c r="I16" i="2"/>
  <c r="H171" i="4"/>
  <c r="I16" i="4"/>
  <c r="J34" i="6"/>
  <c r="J38" i="6"/>
  <c r="I38" i="6" l="1"/>
  <c r="I34" i="6"/>
</calcChain>
</file>

<file path=xl/sharedStrings.xml><?xml version="1.0" encoding="utf-8"?>
<sst xmlns="http://schemas.openxmlformats.org/spreadsheetml/2006/main" count="1792" uniqueCount="308">
  <si>
    <t>Berechnung der umgelegten Personalnebenkosten</t>
  </si>
  <si>
    <t>Ermittlung der produktiven Arbeitstage</t>
  </si>
  <si>
    <t>Tage</t>
  </si>
  <si>
    <t>Ausfalltage</t>
  </si>
  <si>
    <t>Tage pro Jahr</t>
  </si>
  <si>
    <t>Samstage und Sonntage</t>
  </si>
  <si>
    <t>Arbeitslosenversicherung</t>
  </si>
  <si>
    <t>Bruttojahresarbeitszeit</t>
  </si>
  <si>
    <t>Zuschlag Insolvenzentgeltsicherung</t>
  </si>
  <si>
    <t>Pensionsversicherung ASVG</t>
  </si>
  <si>
    <t>Krankenversicherung ASVG</t>
  </si>
  <si>
    <t>Urlaubs-</t>
  </si>
  <si>
    <t>Unfallversicherung</t>
  </si>
  <si>
    <t>Anspruch</t>
  </si>
  <si>
    <t>Wohnbauförderungsbeitrag</t>
  </si>
  <si>
    <t>SOLL-Arbeitszeit</t>
  </si>
  <si>
    <t>Schlechtwetterentschädigungsbeitrag</t>
  </si>
  <si>
    <t>Kommunalsteuer</t>
  </si>
  <si>
    <t>in Tagen</t>
  </si>
  <si>
    <t>Berechnung der Personalnebenkosten</t>
  </si>
  <si>
    <t>in %</t>
  </si>
  <si>
    <t>A. Entlohnung für die produktive Arbeitszeit</t>
  </si>
  <si>
    <t xml:space="preserve">B. Berechnung der Umgelegten Lohnnebenkosten </t>
  </si>
  <si>
    <t>Summe</t>
  </si>
  <si>
    <t>abzüglich Entlohnung produktive Zeit</t>
  </si>
  <si>
    <t>Projektspezifische Anpassung der UPNK</t>
  </si>
  <si>
    <t>Arbeitszeit gem KollV</t>
  </si>
  <si>
    <t>Std/Wo</t>
  </si>
  <si>
    <t>€/Std</t>
  </si>
  <si>
    <t>Projeltarbeitszeit</t>
  </si>
  <si>
    <t>Mehrarbeitsfaktor</t>
  </si>
  <si>
    <t>Mehrlohnfaktor</t>
  </si>
  <si>
    <t>UPNK 0</t>
  </si>
  <si>
    <t>UPNK 1</t>
  </si>
  <si>
    <t>UPNK 2</t>
  </si>
  <si>
    <t>UPNK 3</t>
  </si>
  <si>
    <t>Werte gem Stammdaten</t>
  </si>
  <si>
    <t>Mehrarbeitsfaktor (MAF)</t>
  </si>
  <si>
    <t>Mehrlohnfaktor (MLF)</t>
  </si>
  <si>
    <t>Produkt</t>
  </si>
  <si>
    <t>Umgelegte Personalnebenkosten (K3 Zeile 13)</t>
  </si>
  <si>
    <t>Direkte Personalnebenkosten (ArbeiterInnen)</t>
  </si>
  <si>
    <t>Summe Direkte Personalnebenkosten (DPNK)</t>
  </si>
  <si>
    <t>Mittelwert</t>
  </si>
  <si>
    <t>Ausfall-tage</t>
  </si>
  <si>
    <t>Gesetzliche Feiertage (Durchschnittswert)</t>
  </si>
  <si>
    <t>Urlaubsanspruch</t>
  </si>
  <si>
    <t>UPNK Kennzeichen</t>
  </si>
  <si>
    <t>Gem KollV Bauindustrie und Baugewerbe sowie BUAG</t>
  </si>
  <si>
    <t xml:space="preserve"> DPNK</t>
  </si>
  <si>
    <t>Gesamt</t>
  </si>
  <si>
    <t>A. Entlohnung für die produktive Arbeitszeit (Basis)</t>
  </si>
  <si>
    <t xml:space="preserve">B. Berechnung der UmgelegtenPersonalnebenkosten </t>
  </si>
  <si>
    <t>B1. Entlohnung und DPNK für Ausfallzeiten</t>
  </si>
  <si>
    <t>Feiertage</t>
  </si>
  <si>
    <t>Krankenstand u sonstige Verhinderung</t>
  </si>
  <si>
    <t>Betrieblicher Ausfall und Unproduktivität</t>
  </si>
  <si>
    <t>Schlechtwetter mit Rückvergütung (daher keine Kosten)</t>
  </si>
  <si>
    <t>Urlaub in B2.1</t>
  </si>
  <si>
    <t>B2. Beiträge gem BUAG</t>
  </si>
  <si>
    <t>B2.1 Sachbereich Urlaub</t>
  </si>
  <si>
    <t>Beitragspflichtig</t>
  </si>
  <si>
    <t>abzüglich Urlaub</t>
  </si>
  <si>
    <t>bei 5 Tage pro Woche</t>
  </si>
  <si>
    <t>Wochen beitragspflichtig</t>
  </si>
  <si>
    <t>Zuschlag pro beitragspfl. Woche</t>
  </si>
  <si>
    <t>KV-Löhne</t>
  </si>
  <si>
    <t>Hebefaktor</t>
  </si>
  <si>
    <t>Beitrag an die BUAK pro Jahr</t>
  </si>
  <si>
    <t>entspricht (bei 7,8 Std/Tag)</t>
  </si>
  <si>
    <t>bei Urlausanspruch 5 Wochen</t>
  </si>
  <si>
    <t>von</t>
  </si>
  <si>
    <t>für</t>
  </si>
  <si>
    <t>bei Urlausanspruch 6 Wochen</t>
  </si>
  <si>
    <t>Rückvergütung BUAK (+ Pauschalsatz für Lohnnebenkosten 30,1%)</t>
  </si>
  <si>
    <t>B2.2 Sachbereich Winterfeiertage (nicht relevant)</t>
  </si>
  <si>
    <t>Beitragspflichtig (April bis Nov.)</t>
  </si>
  <si>
    <t>Wochen</t>
  </si>
  <si>
    <t>Entspricht (7,8 Std/Tag)</t>
  </si>
  <si>
    <t>Rückvergütetet Tage</t>
  </si>
  <si>
    <t>zuzüglich 20% und 17% entspricht</t>
  </si>
  <si>
    <t>Durchbeschäftigung Winter?</t>
  </si>
  <si>
    <t>Ja</t>
  </si>
  <si>
    <t>Wenn "Nein", Entfall der Rückvergütung</t>
  </si>
  <si>
    <t>Nein</t>
  </si>
  <si>
    <t>Wenn "Nein", Entfall Bezahlung der Tage</t>
  </si>
  <si>
    <t>B2.3 Sachbereich Abfertigung</t>
  </si>
  <si>
    <t>entspricht</t>
  </si>
  <si>
    <t>B2.4 Sachbereich Überbrückungsgeld</t>
  </si>
  <si>
    <t>B3. Weihnachtsgeld</t>
  </si>
  <si>
    <t>Pflichtig gem KollV</t>
  </si>
  <si>
    <t>Betrag je 39Std/Wo</t>
  </si>
  <si>
    <t>Betrag</t>
  </si>
  <si>
    <t>B4. Sonstiges</t>
  </si>
  <si>
    <t>Betrag f Baugewerbe</t>
  </si>
  <si>
    <t>Betrag f Bauindustrie</t>
  </si>
  <si>
    <t>Beitrag für Ausbildung gemittelt</t>
  </si>
  <si>
    <t>B4.2 Sonstiges (Erinnerungswert)</t>
  </si>
  <si>
    <t>Summe gesamte Personal und Personalnebenkosten</t>
  </si>
  <si>
    <t>Abzüglich Entlohnung</t>
  </si>
  <si>
    <t>Abzüglich direkte Personalnebenkosten</t>
  </si>
  <si>
    <t>Umgelegte Personalnebenlosten</t>
  </si>
  <si>
    <t>Zusammenfassung der UPNK in Baugewerbe und Bauindustrie (ArbeiterInnen)</t>
  </si>
  <si>
    <t>Personalnebenkosten in Abhängigkeit von Mehrarbeit und Mehrverdienst</t>
  </si>
  <si>
    <t>Bezeich-nung</t>
  </si>
  <si>
    <t>Prozent-satz</t>
  </si>
  <si>
    <t>unabhängig vom Mehrarbeit und Mehrverdienst</t>
  </si>
  <si>
    <t>UPNK0</t>
  </si>
  <si>
    <t>abhängig von Mehrarbeit</t>
  </si>
  <si>
    <t>UPNK1</t>
  </si>
  <si>
    <t>abhängig von Mehrverdienst</t>
  </si>
  <si>
    <t>UPNK2</t>
  </si>
  <si>
    <t>abhängig von Mehrarbeit und Mehrverdienst</t>
  </si>
  <si>
    <t>UPNK3</t>
  </si>
  <si>
    <r>
      <rPr>
        <sz val="11"/>
        <color theme="1"/>
        <rFont val="Calibri"/>
        <family val="2"/>
      </rPr>
      <t>Ø</t>
    </r>
    <r>
      <rPr>
        <sz val="12.65"/>
        <color theme="1"/>
        <rFont val="Calibri"/>
        <family val="2"/>
      </rPr>
      <t xml:space="preserve"> KV-Lohn</t>
    </r>
  </si>
  <si>
    <r>
      <t>Ø</t>
    </r>
    <r>
      <rPr>
        <sz val="12.65"/>
        <color theme="1"/>
        <rFont val="Calibri"/>
        <family val="2"/>
      </rPr>
      <t xml:space="preserve"> abgabeplichtiger Lohn</t>
    </r>
  </si>
  <si>
    <t>B2.2 Sachbereich Winterfeiertage</t>
  </si>
  <si>
    <t>B4.1 Zwischenbetriebliche Ausbildung</t>
  </si>
  <si>
    <t>B.1. Entlohnung und DPNK für Ausfallzeiten</t>
  </si>
  <si>
    <t>B.1.1 Feiertage und arbeitsfreie Tage gem KV</t>
  </si>
  <si>
    <t>Tage pro Jahr (Durchschittswerte f 4 Jahre))</t>
  </si>
  <si>
    <t>Feiertage u arbeitsfreie Tage</t>
  </si>
  <si>
    <t>B.1.2 Urlaub</t>
  </si>
  <si>
    <t>B.1.3 Krankenstand u sonstige persönlcher Ausfall</t>
  </si>
  <si>
    <t>B.2. Sonderzahlungen</t>
  </si>
  <si>
    <t>B.2.1 Urlaubszuschuss</t>
  </si>
  <si>
    <t>B.2.2Weihnachtsgeld</t>
  </si>
  <si>
    <r>
      <rPr>
        <b/>
        <sz val="11"/>
        <rFont val="Calibri"/>
        <family val="2"/>
        <scheme val="minor"/>
      </rPr>
      <t>B.3. Sonstige Nebenkosten</t>
    </r>
    <r>
      <rPr>
        <sz val="11"/>
        <rFont val="Calibri"/>
        <family val="2"/>
        <scheme val="minor"/>
      </rPr>
      <t xml:space="preserve"> (zB Abfertigung-ALT, Betriebsrat)</t>
    </r>
  </si>
  <si>
    <t>davon direkte Personalnebenkosten</t>
  </si>
  <si>
    <t>davon umgelegte Personalnebenkosten</t>
  </si>
  <si>
    <t>abgabepflichtiger Lohn</t>
  </si>
  <si>
    <t>UPNK0 (von Mehrarbeit und Mehrlohn unabhängig)</t>
  </si>
  <si>
    <t>UPNK1 (nur von Mehrarbeit abhängig)</t>
  </si>
  <si>
    <t>UPNK2 (nur vom Mehrlohn abhängig)</t>
  </si>
  <si>
    <t>UPNK3 (von Mehrlohn aus Mehrarbeit und Mehrarbeit abhängig)</t>
  </si>
  <si>
    <t>Umgelegte Personalnebenkosten</t>
  </si>
  <si>
    <t>Aufteilung in die Kategorien (UPNK0 bis UPNK3)</t>
  </si>
  <si>
    <t>abgabepl. Lohn ohne AZ-Zusch.</t>
  </si>
  <si>
    <t>Mehrlohnfaktor aus Mehrarbeit</t>
  </si>
  <si>
    <t>Mehrlohnfaktor-MA (MLF-MA)</t>
  </si>
  <si>
    <t>Werte gem Musterberechnung</t>
  </si>
  <si>
    <t>Beispielrechnung für die projektbezogene Anpassung der UPNK</t>
  </si>
  <si>
    <t>Gem KollV Eisen- u Metallverarbeitende Gewerbe</t>
  </si>
  <si>
    <t>Personalnebenkosten gesamt</t>
  </si>
  <si>
    <t>Summe Direkte Personalnebenkosten auf lfd Entgelt (DPNK)</t>
  </si>
  <si>
    <t>Stand:</t>
  </si>
  <si>
    <t>Direkte Personalnebenkosten auf lfd. Entgelt</t>
  </si>
  <si>
    <t>Wert gem Muster-berech.</t>
  </si>
  <si>
    <t>Summe UPNK</t>
  </si>
  <si>
    <t>Musterkalkulation der umgelegten Personalnebenkosten</t>
  </si>
  <si>
    <t>nach</t>
  </si>
  <si>
    <t>dem Kollektivvertrag für</t>
  </si>
  <si>
    <t>Baugewerbe und Bauindustrie und BUAG</t>
  </si>
  <si>
    <t>Erstellt von Univ.-Prof. DI Dr Andreas Kropik</t>
  </si>
  <si>
    <t>Grau hinterlegte Felder sind individuelle Eingabefelder.  Sie sind überschreibbar. Alle Berechnungen sind sorgfältig geprüft, Fehler sind allerdings nie ausgeschlossen. Die Anwendung erfolgt auf eigene Gefahr.</t>
  </si>
  <si>
    <t>B.1.4 Betrieblicher Ausfall</t>
  </si>
  <si>
    <t>abzüglich Wohnbauförderungsbeitrag</t>
  </si>
  <si>
    <t>Projektarbeitszeit</t>
  </si>
  <si>
    <t>DPNK auf Sonderzahlungen (Anpassung der DPNK auf lfd Entgelt)</t>
  </si>
  <si>
    <t>Direkte Personalnebenkosten auf Sonderzahlungen</t>
  </si>
  <si>
    <t>Betrag je Woche</t>
  </si>
  <si>
    <t>KV-Löhne (je Woche)</t>
  </si>
  <si>
    <t>Stundenlöhne (je Woche)</t>
  </si>
  <si>
    <t>Denkmal-, Fassaden- und Gebäudereinigung</t>
  </si>
  <si>
    <t>Mehrlohnfaktor - nur Mehrarbeit (MLF-MA)</t>
  </si>
  <si>
    <t>dem Kollektivvertrag für das</t>
  </si>
  <si>
    <t>Bauhilfsgewerbe (Trockenbau) und BUAG</t>
  </si>
  <si>
    <t>Dachdecker (Wien) und BUAG</t>
  </si>
  <si>
    <t>auf KV-Entgelt</t>
  </si>
  <si>
    <t>[2] Annahme 1: Abgabepflichtiges Entgelt zu KV-Entgelt:</t>
  </si>
  <si>
    <t>[1] Anpassung nur in Höhe des Mehrlohns wegen Überstunden (in der Berechnung vernachlässigt)</t>
  </si>
  <si>
    <t>Die umgelegten Lohnnebenkosten beziehen sich auf das kollektivvertragliche Entgelt und die Normalarbeitszeit. Die Anpassung erfolgt über die Faktoren Mehrlohnfaktor und Mehrarbeitsfaktor. Um eine Vergleichbarkeit herzustellen sind die Ausfallzeiten (persönliche und betriebliche) gleich gehalten. (Hinweis: Für einen Gesamtkostenvergleich der einzelnen Branchen wären noch andere Kostenelemente mit einzubeziehen!)</t>
  </si>
  <si>
    <t>Kollektivvertrag bzw Branche / Gewerbe</t>
  </si>
  <si>
    <t>Alle grau hinterlegten Zellen sind Eingabefelder. Damit können, bezogen auf Ihre Situation Anpassungen vorgenommen werden.</t>
  </si>
  <si>
    <t xml:space="preserve">Die weiteren Blätter enthalten Musterkalkulationen für einzelne Branchen bzw Kollektivverträge. Die individuellen Ausfalltage (zB Krankheit oder betriebliche Ausfallzeiten) können den eigenen Werten entsprechend angepasst werden. Bitte bedenken sie, dass die Musterberechnung eine Jahresberechnung darstellt. Daher sind Ausfalltage bei nicht ganzjähriger Durchbeschäftigung hochzurechnen. Verwenden Sie als Anhaltspunkt den nachstehenden Kalkulator. </t>
  </si>
  <si>
    <t>Anzahl der Ausfalltage</t>
  </si>
  <si>
    <t>Durchschnittliche Beschäftigungsdauer pro Kalenderjahr</t>
  </si>
  <si>
    <t>Hochgerechnte Ausfalltage pro Jahr</t>
  </si>
  <si>
    <r>
      <t xml:space="preserve">Das Thema UMGELEGTE PERSONALNEBENKOSTEN ist für viele Anwender eine undurchsichtige Thematik. Die Kalkulationsblätter helfen, zielgerichtet einen plausiblen Wert ermitteln zu können. </t>
    </r>
    <r>
      <rPr>
        <sz val="12"/>
        <color rgb="FFFF0000"/>
        <rFont val="Calibri"/>
        <family val="2"/>
        <scheme val="minor"/>
      </rPr>
      <t>Bitte prüfen Sie das Ergebnis, bevor Sie damit Kalkulationen erstellen.</t>
    </r>
  </si>
  <si>
    <t>Musterkalkulationen für die umgelegten Personalnebenkosten</t>
  </si>
  <si>
    <t>einzelner Branchen</t>
  </si>
  <si>
    <t>Informationen zu den Personalnebenkosten finden sich zB im Buch</t>
  </si>
  <si>
    <r>
      <rPr>
        <b/>
        <i/>
        <sz val="11"/>
        <color rgb="FFFF0000"/>
        <rFont val="Calibri"/>
        <family val="2"/>
        <scheme val="minor"/>
      </rPr>
      <t>Kropik</t>
    </r>
    <r>
      <rPr>
        <b/>
        <sz val="11"/>
        <color rgb="FFFF0000"/>
        <rFont val="Calibri"/>
        <family val="2"/>
        <scheme val="minor"/>
      </rPr>
      <t>, Baukalkulation, Kostenrechnung und ÖNORM B 2061</t>
    </r>
  </si>
  <si>
    <t>Zuletzt geändert</t>
  </si>
  <si>
    <t>Direkte Lohnnebenkosten Stand:</t>
  </si>
  <si>
    <t>B4.1 Sonstiges (Erinnerungswert)</t>
  </si>
  <si>
    <t>Gärtner und Landschaftsgärtner</t>
  </si>
  <si>
    <t>Ø KV-Lohn</t>
  </si>
  <si>
    <t>Ø abgabeplichtiger Lohn</t>
  </si>
  <si>
    <t>Direkte Personalnebenkosten (ArbeiterInnen); Bauhilfsgewerbe - Trockenbau</t>
  </si>
  <si>
    <t>Zusammenfassung der UPNK</t>
  </si>
  <si>
    <t>Zusammenfassung der UPNK:</t>
  </si>
  <si>
    <t>Abfertigung-Neu (Betriebl. Mitarbeitervorsorge)</t>
  </si>
  <si>
    <t>zuzüglich 20% und 30,1% entspricht</t>
  </si>
  <si>
    <t>Beitragspf. Wochen April - November</t>
  </si>
  <si>
    <t>Beitragspf. Wochen Dezember - März</t>
  </si>
  <si>
    <t>Zuschlag April - November</t>
  </si>
  <si>
    <t>Zuschlag Dezember - März</t>
  </si>
  <si>
    <t>Zwischensumme</t>
  </si>
  <si>
    <t>DPNK auf laufendes Entgelt</t>
  </si>
  <si>
    <t>DPNK</t>
  </si>
  <si>
    <t>UPNK</t>
  </si>
  <si>
    <t>Gem KollV Dachdecker (Wien) und BUAG</t>
  </si>
  <si>
    <t>Gem KollV Gärtner und Landschaftsgärtner</t>
  </si>
  <si>
    <t>Gem KollV Denkmal-, Fassaden- und Gebäudereinigung</t>
  </si>
  <si>
    <t>www.bauwesen.at/pub</t>
  </si>
  <si>
    <t>DZ zum FLAF (im Mittel; bitte zutreffenden Bundesländerwert eintragen)</t>
  </si>
  <si>
    <t>www.bauwesen.at</t>
  </si>
  <si>
    <r>
      <t xml:space="preserve">Nähere Erläuterungen zu den Personalnebenkosten und zur Stundensatzkalkulation (K3-Blatt) können dem Buch </t>
    </r>
    <r>
      <rPr>
        <i/>
        <sz val="11"/>
        <rFont val="Calibri"/>
        <family val="2"/>
        <scheme val="minor"/>
      </rPr>
      <t>Kropik</t>
    </r>
    <r>
      <rPr>
        <sz val="11"/>
        <rFont val="Calibri"/>
        <family val="2"/>
        <scheme val="minor"/>
      </rPr>
      <t xml:space="preserve">, </t>
    </r>
    <r>
      <rPr>
        <b/>
        <sz val="11"/>
        <rFont val="Calibri"/>
        <family val="2"/>
        <scheme val="minor"/>
      </rPr>
      <t>Baukalkulation, Kostenrechnung und ÖNORM B 2061</t>
    </r>
    <r>
      <rPr>
        <sz val="11"/>
        <rFont val="Calibri"/>
        <family val="2"/>
        <scheme val="minor"/>
      </rPr>
      <t xml:space="preserve"> entnommen werden. Verfügbar ist auch ein </t>
    </r>
    <r>
      <rPr>
        <b/>
        <sz val="11"/>
        <rFont val="Calibri"/>
        <family val="2"/>
        <scheme val="minor"/>
      </rPr>
      <t>K3-Kalkulationsprogramm</t>
    </r>
    <r>
      <rPr>
        <sz val="11"/>
        <rFont val="Calibri"/>
        <family val="2"/>
        <scheme val="minor"/>
      </rPr>
      <t xml:space="preserve"> (in Excel) zur Ermittlung des Stundensatztes (K3-Blatt-Kalkulation nach der ÖNORM B 2061:2020). Es ist dz (März 2020) das einzige Programm,  welches auf die Besonderheiten der einzelnen Kollektivverträge eingeht (unterschiedliche Bemessungsgrudlagen für Erschwernisse, Überstunden udgl). Weitere Informationen dazu siehe www.bauwesen.at.</t>
    </r>
  </si>
  <si>
    <t>www.bauwesen.at/tools</t>
  </si>
  <si>
    <t>Arbeitsfreie Tage gem KollV (24.12/31.12.)</t>
  </si>
  <si>
    <r>
      <rPr>
        <b/>
        <i/>
        <sz val="12"/>
        <color theme="1"/>
        <rFont val="Calibri"/>
        <family val="2"/>
        <scheme val="minor"/>
      </rPr>
      <t>Kropik</t>
    </r>
    <r>
      <rPr>
        <b/>
        <sz val="12"/>
        <color theme="1"/>
        <rFont val="Calibri"/>
        <family val="2"/>
        <scheme val="minor"/>
      </rPr>
      <t>, Baukalkulation, Kostenrechnung und ÖNORM B 2061 (2020)</t>
    </r>
  </si>
  <si>
    <r>
      <rPr>
        <b/>
        <i/>
        <sz val="12"/>
        <color theme="1"/>
        <rFont val="Calibri"/>
        <family val="2"/>
        <scheme val="minor"/>
      </rPr>
      <t>Kropik</t>
    </r>
    <r>
      <rPr>
        <b/>
        <sz val="12"/>
        <color theme="1"/>
        <rFont val="Calibri"/>
        <family val="2"/>
        <scheme val="minor"/>
      </rPr>
      <t>, (Keine) Mehrkostenforderungen beim Bauvertrag (2021)</t>
    </r>
  </si>
  <si>
    <t>Informationen dazu:</t>
  </si>
  <si>
    <t>Sundenlöhne</t>
  </si>
  <si>
    <t>Stundenlöhne</t>
  </si>
  <si>
    <r>
      <rPr>
        <b/>
        <sz val="11"/>
        <rFont val="Calibri"/>
        <family val="2"/>
        <scheme val="minor"/>
      </rPr>
      <t>B.3. Sonstige Nebenkosten</t>
    </r>
    <r>
      <rPr>
        <sz val="11"/>
        <rFont val="Calibri"/>
        <family val="2"/>
        <scheme val="minor"/>
      </rPr>
      <t xml:space="preserve"> (Zusätzliche Kosten Abfertigung-ALT; Sozialleistungen; Sonstiges)</t>
    </r>
  </si>
  <si>
    <t>Gem KollV und BUAG</t>
  </si>
  <si>
    <t>(fiktiver Mehrlohn - nur Demonstrationsbeispiel!)</t>
  </si>
  <si>
    <t>Die Werte stellen nur Richtwerte dar und ersetzen eigene Berechnungen nicht. Sie sind daher Anhaltswerte die in der Praxis über- als auch unterschritten werden können!</t>
  </si>
  <si>
    <t>Hafner, Platten- und Fliesenleger und BUAG</t>
  </si>
  <si>
    <t>Betrag je Woche (in den einzelnen Bundesländern unterschiedlich)</t>
  </si>
  <si>
    <t xml:space="preserve">Eine korrekte Anpassung erfolgt zB im K3-TOOL; in die Stammdaten (K3_Quelle) sind die Werte UPNK0 bis UPNK3 einzutragen. </t>
  </si>
  <si>
    <t>Ein Überblick über die Personalnebenkosten (Lohnnebenkosten) in einzelnen Baubranchen</t>
  </si>
  <si>
    <t>DPNK + UPNK</t>
  </si>
  <si>
    <t>B2.1. Urlaubszuschuss</t>
  </si>
  <si>
    <t>Wochen wie B.2.2</t>
  </si>
  <si>
    <t>UPNK3 (vom Mehrlohn aus Mehrarbeit abhängig)</t>
  </si>
  <si>
    <t>UPNK3 (von Mehrlohn  und Mehrarbeit abhängig)</t>
  </si>
  <si>
    <t>UPNK3 (von Mehrlohn aus Mehrarbeit abhängig)</t>
  </si>
  <si>
    <t>Stundenlöhne (gem KollV Pkt XIX)</t>
  </si>
  <si>
    <t>Anpassung , weil ohne Zuschläge</t>
  </si>
  <si>
    <t>Anpassung</t>
  </si>
  <si>
    <t>Direkte Personalnebenkosten (ArbeiterInnen): Maler</t>
  </si>
  <si>
    <t xml:space="preserve">B. Berechnung der Umgelegten Personalnebenkosten </t>
  </si>
  <si>
    <r>
      <t xml:space="preserve">(Wert </t>
    </r>
    <r>
      <rPr>
        <sz val="11"/>
        <color theme="1"/>
        <rFont val="Calibri"/>
        <family val="2"/>
      </rPr>
      <t xml:space="preserve">≤ </t>
    </r>
    <r>
      <rPr>
        <sz val="11"/>
        <color theme="1"/>
        <rFont val="Calibri"/>
        <family val="2"/>
        <scheme val="minor"/>
      </rPr>
      <t>1,00)</t>
    </r>
  </si>
  <si>
    <t xml:space="preserve">Gewichtete UPNK </t>
  </si>
  <si>
    <t>Beschäftigte ohne BUAG:</t>
  </si>
  <si>
    <t>unabhängig vom Mehrarbeit und Mehrverd.</t>
  </si>
  <si>
    <t>Werte gem Berechnung</t>
  </si>
  <si>
    <t>Bechäftigte mit BUAG:</t>
  </si>
  <si>
    <t>Familienlastenausgleichsfonds (FLAF) - Vorgezogene Reduktion von 3,9% auf</t>
  </si>
  <si>
    <t>frei</t>
  </si>
  <si>
    <t>(Bundesländer: Unterschiede beim Weihnachtsgeld; daher Pkt B3 individuell veränderbar)</t>
  </si>
  <si>
    <t>Ergebnis der nachfolgenden Berechnung</t>
  </si>
  <si>
    <t>UPNK0: Der Prozentsatz ist unabhängig von einer Überzahlung des KV-Entgelts und von Mehrarbeit. Er ist auf das abgabepflichtige Entgelt gem K3-Blatt aufzuschlagen.</t>
  </si>
  <si>
    <t>UPNK1: Der Prozentsatz ist abhängig von der Mehrarbeit. Er verhält sich degressiv bei zunehmender Überschreitung der KV-Arbeitszeit. Der angepasste Prozentsatz ist auf das abgabepflichtige Entgelt gem K3-Blatt aufzuschlagen.</t>
  </si>
  <si>
    <t>UPNK2: Der Prozentsatz ist abhängig vom Mehrentgelt. Er verhält sich degressiv bei zunehmender Überzahlung des KV-Entgelts. Der angepasste Prozentsatz ist auf das abgabepflichtige Entgelt gem K3-Blatt aufzuschlagen.</t>
  </si>
  <si>
    <t>UPNK3: Der Prozentsatz ist abhängig von Mehrentgelt und Mehrarbeit. Er verhält sich degressiv bei zunehmender Überzahlung des KV-Entgelts. Der angepasste Prozentsatz ist auf das abgabepflichtige Entgelt gem K3-Blatt aufzuschlagen.</t>
  </si>
  <si>
    <t>UPNK ges.</t>
  </si>
  <si>
    <t>Besondere Hinweise: Keine.</t>
  </si>
  <si>
    <t>Die Berechnung der UPNK</t>
  </si>
  <si>
    <r>
      <t xml:space="preserve">Bei Anwendung des </t>
    </r>
    <r>
      <rPr>
        <b/>
        <sz val="12"/>
        <rFont val="Calibri"/>
        <family val="2"/>
        <scheme val="minor"/>
      </rPr>
      <t>K3-Kalkulationstools</t>
    </r>
    <r>
      <rPr>
        <sz val="12"/>
        <rFont val="Calibri"/>
        <family val="2"/>
        <scheme val="minor"/>
      </rPr>
      <t xml:space="preserve"> erfolgt eine allfällige erforderliche Anpassug automatisch. Die Grundwerte sind in die Quelltaten/Stammdaten einzutragen. (www.bauwesen.at/k3)</t>
    </r>
  </si>
  <si>
    <t>Besondere Hinweise: Als Mehrentgelt welches zu einem degressiven Verhalten von UPNK2 und UPNK3 führt, ist nur jenes welches sich aus Überstunden/Mehrarbeit ergibt heranzuziehen.</t>
  </si>
  <si>
    <t>Maler, Lackierer und Schilderhersteller (ohne BUAG!)</t>
  </si>
  <si>
    <t>!! Beschäftigte mit BUAG !!</t>
  </si>
  <si>
    <r>
      <t xml:space="preserve">Bei Anwendung des </t>
    </r>
    <r>
      <rPr>
        <b/>
        <sz val="12"/>
        <rFont val="Calibri"/>
        <family val="2"/>
        <scheme val="minor"/>
      </rPr>
      <t>K3-Kalkulationstools</t>
    </r>
    <r>
      <rPr>
        <sz val="12"/>
        <rFont val="Calibri"/>
        <family val="2"/>
        <scheme val="minor"/>
      </rPr>
      <t xml:space="preserve"> erfolgt eine allfällige erforderliche Anpassug automatisch. Die Grundwerte sind in die Quelldaten/Stammdaten einzutragen. (www.bauwesen.at/k3)</t>
    </r>
  </si>
  <si>
    <t>Arbeitsfreie Tage gem KollV (24.12/31.12.) zu …</t>
  </si>
  <si>
    <t>Arbeitsfreie Tage gem KollV (24.12/31.12. zu …</t>
  </si>
  <si>
    <t>Arbeitsfreie Tage gem KollV 24.12 und 31.12. zu …</t>
  </si>
  <si>
    <t>Arbeitsfreie Tage gem KollV 24.12. und 31.12. zu …</t>
  </si>
  <si>
    <t>Arbeitsfreie Tage gem KollV 24.12. und 31.12 zu …</t>
  </si>
  <si>
    <t>Tischler und Holzgestalter</t>
  </si>
  <si>
    <t>bis</t>
  </si>
  <si>
    <t>Name des Tabellenblatts:</t>
  </si>
  <si>
    <t>Inhaltsverzeichnis</t>
  </si>
  <si>
    <t>Kollektivvertrag</t>
  </si>
  <si>
    <t>Tabellenblatt</t>
  </si>
  <si>
    <t>Geändert:</t>
  </si>
  <si>
    <t>UPNK angepasst</t>
  </si>
  <si>
    <t>Niveau 1</t>
  </si>
  <si>
    <t>Niveau 2</t>
  </si>
  <si>
    <t>KV-Entelt</t>
  </si>
  <si>
    <t>Ü-Std Zuschlag</t>
  </si>
  <si>
    <t>!A4</t>
  </si>
  <si>
    <t>!B16</t>
  </si>
  <si>
    <t>!C16</t>
  </si>
  <si>
    <t>!D16</t>
  </si>
  <si>
    <t>!E16</t>
  </si>
  <si>
    <t>!F16</t>
  </si>
  <si>
    <t>!G16</t>
  </si>
  <si>
    <t>!I16</t>
  </si>
  <si>
    <t>Eisen- und Metallverarbeitende Gewerbe (Elektriker, Installateur, Schlosser etc)</t>
  </si>
  <si>
    <t>Tapezierer</t>
  </si>
  <si>
    <t>Gesamte UPNK (Basis KV-Entgelt)</t>
  </si>
  <si>
    <t xml:space="preserve">     Annahme 2: Arbeitszeit mit einer Mehrstunde</t>
  </si>
  <si>
    <r>
      <t xml:space="preserve">angepasst auf </t>
    </r>
    <r>
      <rPr>
        <sz val="11"/>
        <color theme="1"/>
        <rFont val="Calibri"/>
        <family val="2"/>
      </rPr>
      <t>Ø abgabepflichtiges Entgelt (= Basis)</t>
    </r>
  </si>
  <si>
    <t>Brutto Anwesenheitszeit</t>
  </si>
  <si>
    <t>Produktive (erlösbringende) Anwesenheitszeit</t>
  </si>
  <si>
    <t>Unprod. Zeiten (Schulung, Anschlussauftrag-Wartezeit etc)</t>
  </si>
  <si>
    <t>Ausfallzeit Krankheit und Pflege</t>
  </si>
  <si>
    <t>Sonstige Ausfallzeit (Arzt, Umzug, Hochzeit etc)</t>
  </si>
  <si>
    <t>Ausfallzeit Schlechtwetter mit Rückvergütung</t>
  </si>
  <si>
    <t>UPNK3 (von Mehrlohn und Mehrarbeit abhängig)</t>
  </si>
  <si>
    <r>
      <t xml:space="preserve">Das Blatt </t>
    </r>
    <r>
      <rPr>
        <b/>
        <sz val="12"/>
        <color theme="1"/>
        <rFont val="Calibri"/>
        <family val="2"/>
        <scheme val="minor"/>
      </rPr>
      <t>DPNK-Stamm</t>
    </r>
    <r>
      <rPr>
        <sz val="12"/>
        <color theme="1"/>
        <rFont val="Calibri"/>
        <family val="2"/>
        <scheme val="minor"/>
      </rPr>
      <t xml:space="preserve"> enthält die direkten Personalkosten. Ändern sich diese, können sie im Blatt geändert werden. Auf der Seite www.bauwesen.at können im Regelfall aktualisierte Werte entnommen werden.</t>
    </r>
  </si>
  <si>
    <t>Die Blätter sind schreibgeschützt, können jedoch ohne Passwort entsperrt werden.</t>
  </si>
  <si>
    <r>
      <rPr>
        <b/>
        <i/>
        <sz val="12"/>
        <color theme="1"/>
        <rFont val="Calibri"/>
        <family val="2"/>
        <scheme val="minor"/>
      </rPr>
      <t>Kropik</t>
    </r>
    <r>
      <rPr>
        <b/>
        <sz val="12"/>
        <color theme="1"/>
        <rFont val="Calibri"/>
        <family val="2"/>
        <scheme val="minor"/>
      </rPr>
      <t>, Bauvertrags- und Nachtragsmanagement (2023) - inkl Kommentar ÖNORM B 2110:2023</t>
    </r>
  </si>
  <si>
    <r>
      <rPr>
        <b/>
        <i/>
        <sz val="11"/>
        <color theme="1"/>
        <rFont val="Calibri"/>
        <family val="2"/>
        <scheme val="minor"/>
      </rPr>
      <t>Kropik</t>
    </r>
    <r>
      <rPr>
        <b/>
        <sz val="11"/>
        <color theme="1"/>
        <rFont val="Calibri"/>
        <family val="2"/>
        <scheme val="minor"/>
      </rPr>
      <t>, Baukalkulation, Kostenrechnung und ÖNORM B 2061 (2020)</t>
    </r>
  </si>
  <si>
    <r>
      <rPr>
        <b/>
        <i/>
        <sz val="11"/>
        <color theme="1"/>
        <rFont val="Calibri"/>
        <family val="2"/>
        <scheme val="minor"/>
      </rPr>
      <t>Kropik</t>
    </r>
    <r>
      <rPr>
        <b/>
        <sz val="11"/>
        <color theme="1"/>
        <rFont val="Calibri"/>
        <family val="2"/>
        <scheme val="minor"/>
      </rPr>
      <t>, (Keine) Mehrkostenforderungen beim Bauvertrag (2021)</t>
    </r>
  </si>
  <si>
    <r>
      <rPr>
        <b/>
        <i/>
        <sz val="11"/>
        <color theme="1"/>
        <rFont val="Calibri"/>
        <family val="2"/>
        <scheme val="minor"/>
      </rPr>
      <t>Kropik</t>
    </r>
    <r>
      <rPr>
        <b/>
        <sz val="11"/>
        <color theme="1"/>
        <rFont val="Calibri"/>
        <family val="2"/>
        <scheme val="minor"/>
      </rPr>
      <t>, Bauvertrags- und Nachtragsmanagement (2023) - inkl Kommentar ÖNORM B 2110:2023</t>
    </r>
  </si>
  <si>
    <r>
      <rPr>
        <b/>
        <i/>
        <sz val="10"/>
        <color theme="1"/>
        <rFont val="Calibri"/>
        <family val="2"/>
        <scheme val="minor"/>
      </rPr>
      <t>Kropik</t>
    </r>
    <r>
      <rPr>
        <b/>
        <sz val="10"/>
        <color theme="1"/>
        <rFont val="Calibri"/>
        <family val="2"/>
        <scheme val="minor"/>
      </rPr>
      <t>, Baukalkulation, Kostenrechnung und ÖNORM B 2061 (2020)</t>
    </r>
  </si>
  <si>
    <r>
      <rPr>
        <b/>
        <i/>
        <sz val="10"/>
        <color theme="1"/>
        <rFont val="Calibri"/>
        <family val="2"/>
        <scheme val="minor"/>
      </rPr>
      <t>Kropik</t>
    </r>
    <r>
      <rPr>
        <b/>
        <sz val="10"/>
        <color theme="1"/>
        <rFont val="Calibri"/>
        <family val="2"/>
        <scheme val="minor"/>
      </rPr>
      <t>, (Keine) Mehrkostenforderungen beim Bauvertrag (2021)</t>
    </r>
  </si>
  <si>
    <r>
      <rPr>
        <b/>
        <i/>
        <sz val="10"/>
        <color theme="1"/>
        <rFont val="Calibri"/>
        <family val="2"/>
        <scheme val="minor"/>
      </rPr>
      <t>Kropik</t>
    </r>
    <r>
      <rPr>
        <b/>
        <sz val="10"/>
        <color theme="1"/>
        <rFont val="Calibri"/>
        <family val="2"/>
        <scheme val="minor"/>
      </rPr>
      <t>, Bauvertrags- und Nachtragsmanagement (2023) - inkl Kommentar ÖNORM B 2110:2023</t>
    </r>
  </si>
  <si>
    <t>Maler, Lackierer und Schilderhersteller mit BUAG</t>
  </si>
  <si>
    <t>Die direkten Lohnnebenkosten beinhalten Sozialversicherungsbeiträge, Nebenbeiträge, FLAF, DZ auf FLAF (Durchschnittswert) sowie Kommunalsteuer. Soweit zutreffend auch Schlechtwetterentschädigungsbeitrag und Mitarbeitervorsorge. Die Ermittlung der umgelegten Personalnebenkosten erfolgt auf Basis von Musterberechnungen die von diversen Durchschnittswerten ausgehen. Betriebsindividuelle Werte weichen von diesen Werten daher ab!!</t>
  </si>
  <si>
    <t>Das K3-Blatt Kalkulationstool ist für die Anwendung der in der Musterberechnung ermittelten Werte abgestimmt!</t>
  </si>
  <si>
    <t>www.bauwesen.at/k3</t>
  </si>
  <si>
    <t xml:space="preserve">Anpassung der Werte: Bitte in den Branchenblättern die firmenspezifischen Werte (Ausfallzeiten) eintragen.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</si>
</sst>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0.00\ &quot;Wochen&quot;"/>
    <numFmt numFmtId="165" formatCode="#,##0\ &quot;Tage/Wo&quot;"/>
    <numFmt numFmtId="166" formatCode="0.0000"/>
    <numFmt numFmtId="167" formatCode="#,##0\ &quot;Wochen&quot;"/>
    <numFmt numFmtId="168" formatCode="#,##0\ &quot;Tage/Wo für&quot;"/>
    <numFmt numFmtId="169" formatCode="0.000%"/>
    <numFmt numFmtId="170" formatCode="_-* #,##0_-;\-* #,##0_-;_-* &quot;-&quot;??_-;_-@_-"/>
    <numFmt numFmtId="171" formatCode="0.0"/>
    <numFmt numFmtId="172" formatCode="0&quot; Tage&quot;"/>
    <numFmt numFmtId="173" formatCode="0.00&quot; Jahre&quot;"/>
    <numFmt numFmtId="174" formatCode="0.0&quot; Tage&quot;"/>
    <numFmt numFmtId="175" formatCode="#,##0.00\ &quot;Wo.&quot;"/>
  </numFmts>
  <fonts count="4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2"/>
      <name val="Arial"/>
      <family val="2"/>
    </font>
    <font>
      <sz val="11"/>
      <name val="Calibri"/>
      <family val="2"/>
      <scheme val="minor"/>
    </font>
    <font>
      <b/>
      <sz val="11"/>
      <name val="Calibri"/>
      <family val="2"/>
      <scheme val="minor"/>
    </font>
    <font>
      <sz val="10"/>
      <color theme="1"/>
      <name val="Calibri"/>
      <family val="2"/>
      <scheme val="minor"/>
    </font>
    <font>
      <b/>
      <i/>
      <sz val="11"/>
      <color theme="1"/>
      <name val="Calibri"/>
      <family val="2"/>
      <scheme val="minor"/>
    </font>
    <font>
      <i/>
      <sz val="11"/>
      <color theme="1"/>
      <name val="Calibri"/>
      <family val="2"/>
      <scheme val="minor"/>
    </font>
    <font>
      <sz val="11"/>
      <color theme="1" tint="0.499984740745262"/>
      <name val="Calibri"/>
      <family val="2"/>
      <scheme val="minor"/>
    </font>
    <font>
      <i/>
      <sz val="10"/>
      <color theme="1"/>
      <name val="Calibri"/>
      <family val="2"/>
      <scheme val="minor"/>
    </font>
    <font>
      <i/>
      <sz val="11"/>
      <color theme="0"/>
      <name val="Calibri"/>
      <family val="2"/>
      <scheme val="minor"/>
    </font>
    <font>
      <b/>
      <i/>
      <sz val="10"/>
      <color theme="1"/>
      <name val="Calibri"/>
      <family val="2"/>
      <scheme val="minor"/>
    </font>
    <font>
      <sz val="11"/>
      <color theme="1"/>
      <name val="Calibri"/>
      <family val="2"/>
    </font>
    <font>
      <sz val="12.65"/>
      <color theme="1"/>
      <name val="Calibri"/>
      <family val="2"/>
    </font>
    <font>
      <b/>
      <sz val="12"/>
      <name val="Calibri"/>
      <family val="2"/>
      <scheme val="minor"/>
    </font>
    <font>
      <b/>
      <sz val="12"/>
      <color theme="1"/>
      <name val="Calibri"/>
      <family val="2"/>
      <scheme val="minor"/>
    </font>
    <font>
      <sz val="12"/>
      <color theme="1"/>
      <name val="Calibri"/>
      <family val="2"/>
      <scheme val="minor"/>
    </font>
    <font>
      <i/>
      <sz val="11"/>
      <name val="Calibri"/>
      <family val="2"/>
      <scheme val="minor"/>
    </font>
    <font>
      <b/>
      <sz val="14"/>
      <color theme="1"/>
      <name val="Calibri"/>
      <family val="2"/>
      <scheme val="minor"/>
    </font>
    <font>
      <b/>
      <sz val="14"/>
      <name val="Calibri"/>
      <family val="2"/>
      <scheme val="minor"/>
    </font>
    <font>
      <b/>
      <i/>
      <sz val="12"/>
      <color theme="1"/>
      <name val="Calibri"/>
      <family val="2"/>
      <scheme val="minor"/>
    </font>
    <font>
      <b/>
      <i/>
      <sz val="12"/>
      <name val="Calibri"/>
      <family val="2"/>
      <scheme val="minor"/>
    </font>
    <font>
      <b/>
      <sz val="14"/>
      <color rgb="FFFF0000"/>
      <name val="Calibri"/>
      <family val="2"/>
      <scheme val="minor"/>
    </font>
    <font>
      <u/>
      <sz val="11"/>
      <color theme="10"/>
      <name val="Calibri"/>
      <family val="2"/>
      <scheme val="minor"/>
    </font>
    <font>
      <u/>
      <sz val="14"/>
      <color theme="10"/>
      <name val="Calibri"/>
      <family val="2"/>
      <scheme val="minor"/>
    </font>
    <font>
      <b/>
      <sz val="12"/>
      <color rgb="FFFF0000"/>
      <name val="Calibri"/>
      <family val="2"/>
      <scheme val="minor"/>
    </font>
    <font>
      <b/>
      <u/>
      <sz val="12"/>
      <color theme="10"/>
      <name val="Calibri"/>
      <family val="2"/>
      <scheme val="minor"/>
    </font>
    <font>
      <b/>
      <sz val="11"/>
      <color rgb="FFFF0000"/>
      <name val="Calibri"/>
      <family val="2"/>
      <scheme val="minor"/>
    </font>
    <font>
      <sz val="12"/>
      <color rgb="FFFF0000"/>
      <name val="Calibri"/>
      <family val="2"/>
      <scheme val="minor"/>
    </font>
    <font>
      <b/>
      <i/>
      <sz val="11"/>
      <color rgb="FFFF0000"/>
      <name val="Calibri"/>
      <family val="2"/>
      <scheme val="minor"/>
    </font>
    <font>
      <b/>
      <u/>
      <sz val="12"/>
      <color theme="8" tint="-0.249977111117893"/>
      <name val="Calibri"/>
      <family val="2"/>
      <scheme val="minor"/>
    </font>
    <font>
      <sz val="11"/>
      <color rgb="FFFF0000"/>
      <name val="Calibri"/>
      <family val="2"/>
      <scheme val="minor"/>
    </font>
    <font>
      <sz val="9"/>
      <color rgb="FFFF0000"/>
      <name val="Calibri"/>
      <family val="2"/>
      <scheme val="minor"/>
    </font>
    <font>
      <b/>
      <u/>
      <sz val="14"/>
      <color theme="10"/>
      <name val="Calibri"/>
      <family val="2"/>
      <scheme val="minor"/>
    </font>
    <font>
      <sz val="10"/>
      <name val="Calibri"/>
      <family val="2"/>
      <scheme val="minor"/>
    </font>
    <font>
      <sz val="9"/>
      <color theme="1"/>
      <name val="Calibri"/>
      <family val="2"/>
      <scheme val="minor"/>
    </font>
    <font>
      <sz val="12"/>
      <color theme="8" tint="-0.249977111117893"/>
      <name val="Calibri"/>
      <family val="2"/>
      <scheme val="minor"/>
    </font>
    <font>
      <sz val="12"/>
      <color theme="10"/>
      <name val="Calibri"/>
      <family val="2"/>
      <scheme val="minor"/>
    </font>
    <font>
      <i/>
      <sz val="12"/>
      <name val="Calibri"/>
      <family val="2"/>
      <scheme val="minor"/>
    </font>
    <font>
      <sz val="12"/>
      <name val="Calibri"/>
      <family val="2"/>
      <scheme val="minor"/>
    </font>
    <font>
      <sz val="9"/>
      <color theme="8" tint="-0.249977111117893"/>
      <name val="Calibri"/>
      <family val="2"/>
      <scheme val="minor"/>
    </font>
    <font>
      <b/>
      <i/>
      <sz val="9"/>
      <name val="Calibri"/>
      <family val="2"/>
      <scheme val="minor"/>
    </font>
    <font>
      <b/>
      <sz val="9"/>
      <color theme="8" tint="-0.249977111117893"/>
      <name val="Calibri"/>
      <family val="2"/>
      <scheme val="minor"/>
    </font>
    <font>
      <b/>
      <sz val="9"/>
      <color theme="10"/>
      <name val="Calibri"/>
      <family val="2"/>
      <scheme val="minor"/>
    </font>
    <font>
      <sz val="8"/>
      <name val="Calibri"/>
      <family val="2"/>
      <scheme val="minor"/>
    </font>
    <font>
      <b/>
      <sz val="10"/>
      <color theme="1"/>
      <name val="Calibri"/>
      <family val="2"/>
      <scheme val="minor"/>
    </font>
    <font>
      <b/>
      <u/>
      <sz val="11"/>
      <name val="Calibri"/>
      <family val="2"/>
      <scheme val="minor"/>
    </font>
  </fonts>
  <fills count="9">
    <fill>
      <patternFill patternType="none"/>
    </fill>
    <fill>
      <patternFill patternType="gray125"/>
    </fill>
    <fill>
      <patternFill patternType="solid">
        <fgColor theme="0" tint="-0.249977111117893"/>
        <bgColor indexed="64"/>
      </patternFill>
    </fill>
    <fill>
      <patternFill patternType="solid">
        <fgColor theme="0" tint="-0.34998626667073579"/>
        <bgColor indexed="64"/>
      </patternFill>
    </fill>
    <fill>
      <patternFill patternType="darkUp">
        <fgColor theme="0" tint="-0.499984740745262"/>
        <bgColor indexed="65"/>
      </patternFill>
    </fill>
    <fill>
      <patternFill patternType="solid">
        <fgColor theme="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FFFF00"/>
        <bgColor indexed="64"/>
      </patternFill>
    </fill>
  </fills>
  <borders count="33">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right/>
      <top/>
      <bottom style="thin">
        <color indexed="64"/>
      </bottom>
      <diagonal/>
    </border>
    <border>
      <left style="thin">
        <color indexed="64"/>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style="medium">
        <color indexed="64"/>
      </bottom>
      <diagonal/>
    </border>
    <border>
      <left style="thin">
        <color indexed="64"/>
      </left>
      <right style="thin">
        <color indexed="64"/>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medium">
        <color indexed="64"/>
      </bottom>
      <diagonal/>
    </border>
    <border>
      <left style="thin">
        <color indexed="64"/>
      </left>
      <right style="medium">
        <color indexed="64"/>
      </right>
      <top/>
      <bottom style="medium">
        <color indexed="64"/>
      </bottom>
      <diagonal/>
    </border>
    <border>
      <left style="medium">
        <color indexed="64"/>
      </left>
      <right/>
      <top/>
      <bottom/>
      <diagonal/>
    </border>
    <border>
      <left style="thin">
        <color indexed="64"/>
      </left>
      <right style="medium">
        <color indexed="64"/>
      </right>
      <top/>
      <bottom/>
      <diagonal/>
    </border>
    <border>
      <left/>
      <right style="medium">
        <color indexed="64"/>
      </right>
      <top/>
      <bottom style="medium">
        <color indexed="64"/>
      </bottom>
      <diagonal/>
    </border>
    <border>
      <left/>
      <right/>
      <top style="thin">
        <color indexed="64"/>
      </top>
      <bottom style="medium">
        <color indexed="64"/>
      </bottom>
      <diagonal/>
    </border>
  </borders>
  <cellStyleXfs count="12">
    <xf numFmtId="0" fontId="0" fillId="0" borderId="0"/>
    <xf numFmtId="43" fontId="1" fillId="0" borderId="0" applyFont="0" applyFill="0" applyBorder="0" applyAlignment="0" applyProtection="0"/>
    <xf numFmtId="9" fontId="1" fillId="0" borderId="0" applyFont="0" applyFill="0" applyBorder="0" applyAlignment="0" applyProtection="0"/>
    <xf numFmtId="0" fontId="4" fillId="0" borderId="0"/>
    <xf numFmtId="0" fontId="7" fillId="0" borderId="0"/>
    <xf numFmtId="43" fontId="7" fillId="0" borderId="0" applyFont="0" applyFill="0" applyBorder="0" applyAlignment="0" applyProtection="0"/>
    <xf numFmtId="10" fontId="4" fillId="0" borderId="0" applyProtection="0"/>
    <xf numFmtId="9" fontId="7" fillId="0" borderId="0" applyFont="0" applyFill="0" applyBorder="0" applyAlignment="0" applyProtection="0"/>
    <xf numFmtId="0" fontId="7" fillId="0" borderId="0"/>
    <xf numFmtId="0" fontId="4" fillId="0" borderId="0"/>
    <xf numFmtId="10" fontId="4" fillId="0" borderId="0" applyProtection="0"/>
    <xf numFmtId="0" fontId="25" fillId="0" borderId="0" applyNumberFormat="0" applyFill="0" applyBorder="0" applyAlignment="0" applyProtection="0"/>
  </cellStyleXfs>
  <cellXfs count="965">
    <xf numFmtId="0" fontId="0" fillId="0" borderId="0" xfId="0"/>
    <xf numFmtId="0" fontId="5" fillId="0" borderId="0" xfId="3" applyFont="1"/>
    <xf numFmtId="0" fontId="6" fillId="0" borderId="0" xfId="3" applyFont="1"/>
    <xf numFmtId="0" fontId="5" fillId="0" borderId="0" xfId="3" applyFont="1" applyBorder="1"/>
    <xf numFmtId="0" fontId="2" fillId="0" borderId="1" xfId="4" applyFont="1" applyBorder="1"/>
    <xf numFmtId="0" fontId="1" fillId="0" borderId="2" xfId="4" applyFont="1" applyBorder="1"/>
    <xf numFmtId="0" fontId="1" fillId="0" borderId="2" xfId="4" applyFont="1" applyBorder="1" applyAlignment="1">
      <alignment horizontal="center"/>
    </xf>
    <xf numFmtId="0" fontId="1" fillId="0" borderId="6" xfId="4" applyFont="1" applyBorder="1" applyAlignment="1">
      <alignment horizontal="center"/>
    </xf>
    <xf numFmtId="0" fontId="5" fillId="0" borderId="9" xfId="4" applyFont="1" applyBorder="1"/>
    <xf numFmtId="0" fontId="1" fillId="0" borderId="0" xfId="4" applyFont="1" applyBorder="1"/>
    <xf numFmtId="43" fontId="1" fillId="0" borderId="0" xfId="5" applyFont="1" applyBorder="1"/>
    <xf numFmtId="0" fontId="1" fillId="0" borderId="4" xfId="4" applyFont="1" applyBorder="1"/>
    <xf numFmtId="0" fontId="1" fillId="0" borderId="8" xfId="4" applyFont="1" applyBorder="1"/>
    <xf numFmtId="0" fontId="1" fillId="0" borderId="10" xfId="4" applyFont="1" applyBorder="1"/>
    <xf numFmtId="43" fontId="1" fillId="0" borderId="10" xfId="5" applyFont="1" applyBorder="1"/>
    <xf numFmtId="0" fontId="1" fillId="0" borderId="11" xfId="4" applyFont="1" applyBorder="1"/>
    <xf numFmtId="0" fontId="1" fillId="0" borderId="5" xfId="4" applyFont="1" applyBorder="1"/>
    <xf numFmtId="0" fontId="1" fillId="0" borderId="12" xfId="4" applyFont="1" applyBorder="1"/>
    <xf numFmtId="43" fontId="1" fillId="0" borderId="13" xfId="4" applyNumberFormat="1" applyFont="1" applyBorder="1"/>
    <xf numFmtId="43" fontId="1" fillId="0" borderId="14" xfId="5" applyFont="1" applyBorder="1"/>
    <xf numFmtId="165" fontId="1" fillId="0" borderId="0" xfId="4" applyNumberFormat="1" applyFont="1" applyBorder="1"/>
    <xf numFmtId="0" fontId="5" fillId="0" borderId="8" xfId="4" applyFont="1" applyBorder="1"/>
    <xf numFmtId="9" fontId="1" fillId="0" borderId="10" xfId="4" applyNumberFormat="1" applyFont="1" applyFill="1" applyBorder="1"/>
    <xf numFmtId="165" fontId="1" fillId="0" borderId="10" xfId="4" applyNumberFormat="1" applyFont="1" applyBorder="1"/>
    <xf numFmtId="43" fontId="1" fillId="0" borderId="15" xfId="5" applyFont="1" applyBorder="1"/>
    <xf numFmtId="43" fontId="1" fillId="0" borderId="0" xfId="4" applyNumberFormat="1" applyFont="1" applyBorder="1"/>
    <xf numFmtId="43" fontId="1" fillId="0" borderId="7" xfId="4" applyNumberFormat="1" applyFont="1" applyBorder="1"/>
    <xf numFmtId="43" fontId="8" fillId="0" borderId="0" xfId="4" applyNumberFormat="1" applyFont="1" applyBorder="1"/>
    <xf numFmtId="10" fontId="2" fillId="0" borderId="0" xfId="7" applyNumberFormat="1" applyFont="1" applyBorder="1"/>
    <xf numFmtId="10" fontId="1" fillId="0" borderId="14" xfId="4" applyNumberFormat="1" applyFont="1" applyBorder="1"/>
    <xf numFmtId="43" fontId="9" fillId="0" borderId="0" xfId="4" applyNumberFormat="1" applyFont="1" applyBorder="1"/>
    <xf numFmtId="10" fontId="1" fillId="0" borderId="0" xfId="7" applyNumberFormat="1" applyFont="1" applyBorder="1"/>
    <xf numFmtId="10" fontId="1" fillId="0" borderId="3" xfId="4" applyNumberFormat="1" applyFont="1" applyBorder="1"/>
    <xf numFmtId="0" fontId="1" fillId="0" borderId="14" xfId="4" applyFont="1" applyBorder="1"/>
    <xf numFmtId="43" fontId="9" fillId="0" borderId="0" xfId="5" applyFont="1" applyBorder="1"/>
    <xf numFmtId="10" fontId="1" fillId="0" borderId="13" xfId="4" applyNumberFormat="1" applyFont="1" applyBorder="1" applyAlignment="1"/>
    <xf numFmtId="0" fontId="5" fillId="0" borderId="8" xfId="4" applyFont="1" applyFill="1" applyBorder="1"/>
    <xf numFmtId="0" fontId="5" fillId="0" borderId="2" xfId="3" applyFont="1" applyBorder="1"/>
    <xf numFmtId="0" fontId="2" fillId="0" borderId="1" xfId="0" applyFont="1" applyFill="1" applyBorder="1" applyProtection="1"/>
    <xf numFmtId="0" fontId="2" fillId="0" borderId="2" xfId="0" applyFont="1" applyBorder="1" applyProtection="1"/>
    <xf numFmtId="0" fontId="2" fillId="0" borderId="3" xfId="0" applyFont="1" applyBorder="1" applyProtection="1"/>
    <xf numFmtId="0" fontId="0" fillId="0" borderId="5" xfId="0" applyBorder="1" applyProtection="1"/>
    <xf numFmtId="0" fontId="0" fillId="0" borderId="12" xfId="0" applyBorder="1" applyProtection="1"/>
    <xf numFmtId="0" fontId="0" fillId="0" borderId="13" xfId="0" applyBorder="1" applyProtection="1"/>
    <xf numFmtId="0" fontId="0" fillId="0" borderId="8" xfId="0" applyBorder="1" applyProtection="1"/>
    <xf numFmtId="0" fontId="0" fillId="0" borderId="10" xfId="0" applyBorder="1" applyProtection="1"/>
    <xf numFmtId="0" fontId="0" fillId="0" borderId="15" xfId="0" applyBorder="1" applyProtection="1"/>
    <xf numFmtId="43" fontId="0" fillId="0" borderId="10" xfId="1" applyFont="1" applyBorder="1" applyProtection="1"/>
    <xf numFmtId="166" fontId="0" fillId="0" borderId="10" xfId="0" applyNumberFormat="1" applyBorder="1" applyProtection="1"/>
    <xf numFmtId="0" fontId="0" fillId="0" borderId="0" xfId="0" applyProtection="1"/>
    <xf numFmtId="0" fontId="5" fillId="0" borderId="6" xfId="0" applyFont="1" applyBorder="1" applyAlignment="1">
      <alignment horizontal="center" vertical="center"/>
    </xf>
    <xf numFmtId="0" fontId="5" fillId="0" borderId="3" xfId="0" applyFont="1" applyBorder="1" applyAlignment="1">
      <alignment horizontal="center" vertical="center"/>
    </xf>
    <xf numFmtId="10" fontId="5" fillId="0" borderId="6" xfId="0" applyNumberFormat="1" applyFont="1" applyBorder="1" applyAlignment="1">
      <alignment vertical="center"/>
    </xf>
    <xf numFmtId="10" fontId="10" fillId="0" borderId="3" xfId="0" applyNumberFormat="1" applyFont="1" applyBorder="1" applyAlignment="1">
      <alignment vertical="center"/>
    </xf>
    <xf numFmtId="4" fontId="5" fillId="4" borderId="11" xfId="0" applyNumberFormat="1" applyFont="1" applyFill="1" applyBorder="1" applyAlignment="1">
      <alignment vertical="center"/>
    </xf>
    <xf numFmtId="166" fontId="5" fillId="0" borderId="11" xfId="0" applyNumberFormat="1" applyFont="1" applyBorder="1" applyAlignment="1">
      <alignment vertical="center"/>
    </xf>
    <xf numFmtId="4" fontId="5" fillId="4" borderId="17" xfId="0" applyNumberFormat="1" applyFont="1" applyFill="1" applyBorder="1" applyAlignment="1">
      <alignment vertical="center"/>
    </xf>
    <xf numFmtId="166" fontId="5" fillId="0" borderId="17" xfId="0" applyNumberFormat="1" applyFont="1" applyBorder="1" applyAlignment="1">
      <alignment vertical="center"/>
    </xf>
    <xf numFmtId="10" fontId="5" fillId="0" borderId="7" xfId="0" applyNumberFormat="1" applyFont="1" applyBorder="1" applyAlignment="1">
      <alignment vertical="center"/>
    </xf>
    <xf numFmtId="10" fontId="5" fillId="0" borderId="15" xfId="0" applyNumberFormat="1" applyFont="1" applyBorder="1" applyAlignment="1">
      <alignment vertical="center"/>
    </xf>
    <xf numFmtId="0" fontId="6" fillId="0" borderId="1" xfId="0" applyFont="1" applyBorder="1" applyAlignment="1">
      <alignment vertical="center"/>
    </xf>
    <xf numFmtId="0" fontId="6" fillId="0" borderId="2" xfId="0" applyFont="1" applyBorder="1"/>
    <xf numFmtId="10" fontId="6" fillId="0" borderId="2" xfId="0" applyNumberFormat="1" applyFont="1" applyBorder="1" applyAlignment="1">
      <alignment vertical="center"/>
    </xf>
    <xf numFmtId="0" fontId="6" fillId="0" borderId="2" xfId="0" applyFont="1" applyBorder="1" applyAlignment="1">
      <alignment vertical="center"/>
    </xf>
    <xf numFmtId="10" fontId="6" fillId="0" borderId="3" xfId="0" applyNumberFormat="1" applyFont="1" applyBorder="1" applyAlignment="1">
      <alignment vertical="center"/>
    </xf>
    <xf numFmtId="0" fontId="0" fillId="5" borderId="12" xfId="0" applyFill="1" applyBorder="1" applyAlignme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2" fillId="0" borderId="8" xfId="0" applyFont="1" applyBorder="1" applyAlignment="1" applyProtection="1">
      <alignment vertical="center"/>
    </xf>
    <xf numFmtId="0" fontId="2" fillId="0" borderId="10" xfId="0" applyFont="1" applyBorder="1" applyAlignment="1" applyProtection="1">
      <alignment vertical="center"/>
    </xf>
    <xf numFmtId="10" fontId="2" fillId="0" borderId="15" xfId="0" applyNumberFormat="1" applyFont="1" applyBorder="1" applyAlignment="1" applyProtection="1">
      <alignment vertical="center"/>
    </xf>
    <xf numFmtId="10" fontId="0" fillId="0" borderId="15" xfId="0" applyNumberFormat="1" applyFont="1" applyFill="1" applyBorder="1" applyAlignment="1" applyProtection="1">
      <alignment vertical="center"/>
    </xf>
    <xf numFmtId="10" fontId="0" fillId="0" borderId="3" xfId="0" applyNumberFormat="1" applyFont="1" applyBorder="1" applyAlignment="1" applyProtection="1">
      <alignment vertical="center"/>
    </xf>
    <xf numFmtId="0" fontId="2" fillId="0" borderId="1" xfId="4" applyFont="1" applyBorder="1" applyAlignment="1" applyProtection="1">
      <alignment vertical="center"/>
    </xf>
    <xf numFmtId="0" fontId="1" fillId="0" borderId="2" xfId="4" applyFont="1" applyBorder="1" applyAlignment="1" applyProtection="1">
      <alignment vertical="center"/>
    </xf>
    <xf numFmtId="0" fontId="0" fillId="0" borderId="2" xfId="0" applyBorder="1" applyAlignment="1" applyProtection="1">
      <alignment vertical="center"/>
    </xf>
    <xf numFmtId="0" fontId="1" fillId="0" borderId="2" xfId="4" applyFont="1" applyBorder="1" applyAlignment="1" applyProtection="1">
      <alignment horizontal="center" vertical="center"/>
    </xf>
    <xf numFmtId="0" fontId="5" fillId="0" borderId="5" xfId="4" applyFont="1" applyBorder="1" applyAlignment="1" applyProtection="1">
      <alignment vertical="center"/>
    </xf>
    <xf numFmtId="0" fontId="1" fillId="0" borderId="12" xfId="4" applyFont="1" applyBorder="1" applyAlignment="1" applyProtection="1">
      <alignment vertical="center"/>
    </xf>
    <xf numFmtId="0" fontId="0" fillId="0" borderId="12" xfId="0" applyBorder="1" applyAlignment="1" applyProtection="1">
      <alignment vertical="center"/>
    </xf>
    <xf numFmtId="43" fontId="1" fillId="0" borderId="12" xfId="5" applyFont="1" applyBorder="1" applyAlignment="1" applyProtection="1">
      <alignment vertical="center"/>
    </xf>
    <xf numFmtId="0" fontId="1" fillId="0" borderId="8" xfId="4" applyFont="1" applyBorder="1" applyAlignment="1" applyProtection="1">
      <alignment vertical="center"/>
    </xf>
    <xf numFmtId="0" fontId="1" fillId="0" borderId="10" xfId="4" applyFont="1" applyBorder="1" applyAlignment="1" applyProtection="1">
      <alignment vertical="center"/>
    </xf>
    <xf numFmtId="0" fontId="0" fillId="0" borderId="10" xfId="0" applyBorder="1" applyAlignment="1" applyProtection="1">
      <alignment vertical="center"/>
    </xf>
    <xf numFmtId="43" fontId="1" fillId="0" borderId="15" xfId="5" applyFont="1" applyBorder="1" applyAlignment="1" applyProtection="1">
      <alignment vertical="center"/>
    </xf>
    <xf numFmtId="0" fontId="11" fillId="0" borderId="11" xfId="4" applyFont="1" applyBorder="1" applyAlignment="1" applyProtection="1">
      <alignment vertical="center"/>
    </xf>
    <xf numFmtId="0" fontId="2" fillId="0" borderId="5" xfId="4" applyFont="1" applyBorder="1" applyAlignment="1" applyProtection="1">
      <alignment vertical="center"/>
    </xf>
    <xf numFmtId="43" fontId="1" fillId="0" borderId="13" xfId="4" applyNumberFormat="1" applyFont="1" applyBorder="1" applyAlignment="1" applyProtection="1">
      <alignment vertical="center"/>
    </xf>
    <xf numFmtId="0" fontId="5" fillId="0" borderId="9" xfId="4" applyFont="1" applyBorder="1" applyAlignment="1" applyProtection="1">
      <alignment vertical="center"/>
    </xf>
    <xf numFmtId="0" fontId="1" fillId="0" borderId="0" xfId="4" applyFont="1" applyBorder="1" applyAlignment="1" applyProtection="1">
      <alignment vertical="center"/>
    </xf>
    <xf numFmtId="0" fontId="0" fillId="0" borderId="0" xfId="0" applyBorder="1" applyAlignment="1" applyProtection="1">
      <alignment vertical="center"/>
    </xf>
    <xf numFmtId="43" fontId="1" fillId="0" borderId="14" xfId="5" applyFont="1" applyBorder="1" applyAlignment="1" applyProtection="1">
      <alignment vertical="center"/>
    </xf>
    <xf numFmtId="0" fontId="0" fillId="0" borderId="0" xfId="4" applyFont="1" applyBorder="1" applyAlignment="1" applyProtection="1">
      <alignment vertical="center"/>
    </xf>
    <xf numFmtId="0" fontId="11" fillId="0" borderId="11" xfId="0" applyFont="1" applyBorder="1" applyAlignment="1" applyProtection="1">
      <alignment vertical="center"/>
    </xf>
    <xf numFmtId="0" fontId="5" fillId="0" borderId="9" xfId="4" applyFont="1" applyBorder="1" applyAlignment="1" applyProtection="1">
      <alignment vertical="center" wrapText="1"/>
    </xf>
    <xf numFmtId="167" fontId="1" fillId="0" borderId="0" xfId="5" applyNumberFormat="1" applyFont="1" applyBorder="1" applyAlignment="1" applyProtection="1">
      <alignment vertical="center"/>
    </xf>
    <xf numFmtId="0" fontId="5" fillId="0" borderId="8" xfId="4" applyFont="1" applyBorder="1" applyAlignment="1" applyProtection="1">
      <alignment vertical="center" wrapText="1"/>
    </xf>
    <xf numFmtId="167" fontId="1" fillId="0" borderId="10" xfId="5" applyNumberFormat="1" applyFont="1" applyBorder="1" applyAlignment="1" applyProtection="1">
      <alignment vertical="center"/>
    </xf>
    <xf numFmtId="9" fontId="1" fillId="0" borderId="10" xfId="4" applyNumberFormat="1" applyFont="1" applyFill="1" applyBorder="1" applyAlignment="1" applyProtection="1">
      <alignment vertical="center"/>
    </xf>
    <xf numFmtId="0" fontId="0" fillId="0" borderId="9" xfId="4" applyFont="1" applyBorder="1" applyAlignment="1" applyProtection="1">
      <alignment vertical="center"/>
    </xf>
    <xf numFmtId="43" fontId="1" fillId="3" borderId="14" xfId="5" applyFont="1" applyFill="1" applyBorder="1" applyAlignment="1" applyProtection="1">
      <alignment vertical="center"/>
      <protection locked="0"/>
    </xf>
    <xf numFmtId="0" fontId="0" fillId="0" borderId="8" xfId="4" applyFont="1" applyBorder="1" applyAlignment="1" applyProtection="1">
      <alignment vertical="center"/>
    </xf>
    <xf numFmtId="43" fontId="1" fillId="0" borderId="13" xfId="5" applyFont="1" applyBorder="1" applyAlignment="1" applyProtection="1">
      <alignment vertical="center"/>
    </xf>
    <xf numFmtId="43" fontId="11" fillId="0" borderId="11" xfId="5" applyFont="1" applyBorder="1" applyAlignment="1" applyProtection="1">
      <alignment vertical="center"/>
    </xf>
    <xf numFmtId="0" fontId="2" fillId="0" borderId="1" xfId="4" applyFont="1" applyFill="1" applyBorder="1" applyAlignment="1" applyProtection="1">
      <alignment vertical="center"/>
    </xf>
    <xf numFmtId="0" fontId="2" fillId="0" borderId="2" xfId="4" applyFont="1" applyBorder="1" applyAlignment="1" applyProtection="1">
      <alignment vertical="center"/>
    </xf>
    <xf numFmtId="0" fontId="2" fillId="0" borderId="2" xfId="0" applyFont="1" applyBorder="1" applyAlignment="1" applyProtection="1">
      <alignment vertical="center"/>
    </xf>
    <xf numFmtId="43" fontId="2" fillId="0" borderId="2" xfId="4" applyNumberFormat="1" applyFont="1" applyBorder="1" applyAlignment="1" applyProtection="1">
      <alignment vertical="center"/>
    </xf>
    <xf numFmtId="43" fontId="11" fillId="0" borderId="6" xfId="4" applyNumberFormat="1" applyFont="1" applyBorder="1" applyAlignment="1" applyProtection="1">
      <alignment vertical="center"/>
    </xf>
    <xf numFmtId="0" fontId="2" fillId="0" borderId="12" xfId="4" applyFont="1" applyBorder="1" applyAlignment="1" applyProtection="1">
      <alignment vertical="center"/>
    </xf>
    <xf numFmtId="0" fontId="2" fillId="0" borderId="12" xfId="0" applyFont="1" applyBorder="1" applyAlignment="1" applyProtection="1">
      <alignment vertical="center"/>
    </xf>
    <xf numFmtId="0" fontId="2" fillId="0" borderId="13" xfId="0" applyFont="1" applyBorder="1" applyAlignment="1" applyProtection="1">
      <alignment vertical="center"/>
    </xf>
    <xf numFmtId="0" fontId="0" fillId="0" borderId="13" xfId="0" applyBorder="1" applyAlignment="1" applyProtection="1">
      <alignment vertical="center"/>
    </xf>
    <xf numFmtId="0" fontId="2" fillId="0" borderId="10" xfId="4" applyFont="1" applyBorder="1" applyAlignment="1" applyProtection="1">
      <alignment vertical="center"/>
    </xf>
    <xf numFmtId="0" fontId="2" fillId="0" borderId="15" xfId="4" applyFont="1" applyBorder="1" applyAlignment="1" applyProtection="1">
      <alignment vertical="center"/>
    </xf>
    <xf numFmtId="0" fontId="5" fillId="0" borderId="2" xfId="4" applyFont="1" applyBorder="1" applyAlignment="1" applyProtection="1">
      <alignment horizontal="center" vertical="center"/>
    </xf>
    <xf numFmtId="0" fontId="0" fillId="0" borderId="6" xfId="0" applyBorder="1" applyAlignment="1" applyProtection="1">
      <alignment horizontal="center" vertical="center"/>
    </xf>
    <xf numFmtId="0" fontId="2" fillId="0" borderId="9" xfId="0" applyFont="1" applyBorder="1" applyAlignment="1" applyProtection="1">
      <alignment vertical="center"/>
    </xf>
    <xf numFmtId="0" fontId="2" fillId="0" borderId="0" xfId="0" applyFont="1" applyBorder="1" applyAlignment="1" applyProtection="1">
      <alignment vertical="center"/>
    </xf>
    <xf numFmtId="0" fontId="2" fillId="0" borderId="0" xfId="4" applyFont="1" applyBorder="1" applyAlignment="1" applyProtection="1">
      <alignment vertical="center"/>
    </xf>
    <xf numFmtId="0" fontId="1" fillId="0" borderId="0" xfId="4" applyFont="1" applyBorder="1" applyAlignment="1" applyProtection="1">
      <alignment horizontal="center" vertical="center"/>
    </xf>
    <xf numFmtId="0" fontId="5" fillId="0" borderId="0" xfId="4" applyFont="1" applyBorder="1" applyAlignment="1" applyProtection="1">
      <alignment horizontal="center" vertical="center"/>
    </xf>
    <xf numFmtId="0" fontId="0" fillId="0" borderId="11" xfId="0" applyBorder="1" applyAlignment="1" applyProtection="1">
      <alignment horizontal="center" vertical="center"/>
    </xf>
    <xf numFmtId="0" fontId="6" fillId="0" borderId="9" xfId="4" applyFont="1" applyBorder="1" applyAlignment="1" applyProtection="1">
      <alignment vertical="center"/>
    </xf>
    <xf numFmtId="43" fontId="2" fillId="0" borderId="0" xfId="4" applyNumberFormat="1" applyFont="1" applyBorder="1" applyAlignment="1" applyProtection="1">
      <alignment vertical="center"/>
    </xf>
    <xf numFmtId="10" fontId="2" fillId="0" borderId="0" xfId="7" applyNumberFormat="1" applyFont="1" applyBorder="1" applyAlignment="1" applyProtection="1">
      <alignment vertical="center"/>
    </xf>
    <xf numFmtId="10" fontId="1" fillId="0" borderId="0" xfId="4" applyNumberFormat="1" applyFont="1" applyBorder="1" applyAlignment="1" applyProtection="1">
      <alignment vertical="center"/>
    </xf>
    <xf numFmtId="10" fontId="0" fillId="0" borderId="11" xfId="0" applyNumberFormat="1" applyFont="1" applyBorder="1" applyAlignment="1" applyProtection="1">
      <alignment vertical="center"/>
    </xf>
    <xf numFmtId="43" fontId="1" fillId="0" borderId="0" xfId="4" applyNumberFormat="1" applyFont="1" applyBorder="1" applyAlignment="1" applyProtection="1">
      <alignment vertical="center"/>
    </xf>
    <xf numFmtId="10" fontId="1" fillId="0" borderId="0" xfId="7" applyNumberFormat="1" applyFont="1" applyBorder="1" applyAlignment="1" applyProtection="1">
      <alignment vertical="center"/>
    </xf>
    <xf numFmtId="0" fontId="0" fillId="0" borderId="11" xfId="0" applyFont="1" applyBorder="1" applyAlignment="1" applyProtection="1">
      <alignment vertical="center"/>
    </xf>
    <xf numFmtId="0" fontId="2" fillId="0" borderId="9" xfId="4" applyFont="1" applyBorder="1" applyAlignment="1" applyProtection="1">
      <alignment vertical="center"/>
    </xf>
    <xf numFmtId="0" fontId="1" fillId="0" borderId="9" xfId="4" applyFont="1" applyBorder="1" applyAlignment="1" applyProtection="1">
      <alignment vertical="center"/>
    </xf>
    <xf numFmtId="0" fontId="11" fillId="0" borderId="11" xfId="0" applyFont="1" applyBorder="1" applyAlignment="1" applyProtection="1">
      <alignment horizontal="center" vertical="center"/>
    </xf>
    <xf numFmtId="10" fontId="0" fillId="0" borderId="0" xfId="7" applyNumberFormat="1" applyFont="1" applyBorder="1" applyAlignment="1" applyProtection="1">
      <alignment vertical="center"/>
    </xf>
    <xf numFmtId="0" fontId="0" fillId="0" borderId="0" xfId="0" applyFont="1" applyBorder="1" applyAlignment="1" applyProtection="1">
      <alignment vertical="center"/>
    </xf>
    <xf numFmtId="43" fontId="1" fillId="0" borderId="10" xfId="4" applyNumberFormat="1" applyFont="1" applyBorder="1" applyAlignment="1" applyProtection="1">
      <alignment vertical="center"/>
    </xf>
    <xf numFmtId="10" fontId="0" fillId="0" borderId="10" xfId="7" applyNumberFormat="1" applyFont="1" applyBorder="1" applyAlignment="1" applyProtection="1">
      <alignment vertical="center"/>
    </xf>
    <xf numFmtId="10" fontId="1" fillId="0" borderId="10" xfId="7" applyNumberFormat="1" applyFont="1" applyBorder="1" applyAlignment="1" applyProtection="1">
      <alignment vertical="center"/>
    </xf>
    <xf numFmtId="43" fontId="0" fillId="0" borderId="0" xfId="0" applyNumberFormat="1" applyFont="1" applyBorder="1" applyAlignment="1" applyProtection="1">
      <alignment vertical="center"/>
    </xf>
    <xf numFmtId="169" fontId="1" fillId="0" borderId="0" xfId="2" applyNumberFormat="1" applyFont="1" applyBorder="1" applyAlignment="1" applyProtection="1">
      <alignment vertical="center"/>
    </xf>
    <xf numFmtId="0" fontId="0" fillId="0" borderId="0" xfId="4" applyFont="1" applyBorder="1" applyAlignment="1" applyProtection="1">
      <alignment horizontal="center" vertical="center"/>
    </xf>
    <xf numFmtId="10" fontId="1" fillId="0" borderId="0" xfId="4" applyNumberFormat="1" applyFont="1" applyBorder="1" applyAlignment="1" applyProtection="1">
      <alignment horizontal="center" vertical="center"/>
    </xf>
    <xf numFmtId="10" fontId="0" fillId="0" borderId="0" xfId="7" applyNumberFormat="1" applyFont="1" applyBorder="1" applyAlignment="1" applyProtection="1">
      <alignment horizontal="center" vertical="center"/>
    </xf>
    <xf numFmtId="9" fontId="0" fillId="0" borderId="0" xfId="0" applyNumberFormat="1" applyFont="1" applyBorder="1" applyAlignment="1" applyProtection="1">
      <alignment horizontal="center" vertical="center"/>
    </xf>
    <xf numFmtId="9" fontId="0" fillId="0" borderId="0" xfId="0" applyNumberFormat="1" applyFont="1" applyBorder="1" applyAlignment="1" applyProtection="1">
      <alignment vertical="center"/>
    </xf>
    <xf numFmtId="43" fontId="0" fillId="0" borderId="0" xfId="0" applyNumberFormat="1" applyAlignment="1" applyProtection="1">
      <alignment vertical="center"/>
    </xf>
    <xf numFmtId="0" fontId="9" fillId="0" borderId="0" xfId="4" applyFont="1" applyBorder="1" applyAlignment="1" applyProtection="1">
      <alignment vertical="center"/>
    </xf>
    <xf numFmtId="170" fontId="9" fillId="3" borderId="0" xfId="4" applyNumberFormat="1" applyFont="1" applyFill="1" applyBorder="1" applyAlignment="1" applyProtection="1">
      <alignment horizontal="center" vertical="center"/>
      <protection locked="0"/>
    </xf>
    <xf numFmtId="0" fontId="12" fillId="0" borderId="0" xfId="4" applyFont="1" applyBorder="1" applyAlignment="1" applyProtection="1">
      <alignment vertical="center"/>
    </xf>
    <xf numFmtId="0" fontId="9" fillId="0" borderId="0" xfId="0" applyFont="1" applyAlignment="1" applyProtection="1">
      <alignment vertical="center"/>
    </xf>
    <xf numFmtId="10" fontId="9" fillId="0" borderId="0" xfId="4" applyNumberFormat="1" applyFont="1" applyBorder="1" applyAlignment="1" applyProtection="1">
      <alignment vertical="center"/>
    </xf>
    <xf numFmtId="10" fontId="9" fillId="0" borderId="11" xfId="0" applyNumberFormat="1" applyFont="1" applyBorder="1" applyAlignment="1" applyProtection="1">
      <alignment vertical="center"/>
    </xf>
    <xf numFmtId="43" fontId="9" fillId="0" borderId="0" xfId="4" applyNumberFormat="1" applyFont="1" applyBorder="1" applyAlignment="1" applyProtection="1">
      <alignment vertical="center"/>
    </xf>
    <xf numFmtId="10" fontId="9" fillId="0" borderId="0" xfId="7" applyNumberFormat="1" applyFont="1" applyBorder="1" applyAlignment="1" applyProtection="1">
      <alignment vertical="center"/>
    </xf>
    <xf numFmtId="43" fontId="9" fillId="0" borderId="0" xfId="0" applyNumberFormat="1" applyFont="1" applyAlignment="1" applyProtection="1">
      <alignment vertical="center"/>
    </xf>
    <xf numFmtId="10" fontId="2" fillId="0" borderId="0" xfId="4" applyNumberFormat="1" applyFont="1" applyBorder="1" applyAlignment="1" applyProtection="1">
      <alignment vertical="center"/>
    </xf>
    <xf numFmtId="0" fontId="2" fillId="0" borderId="11" xfId="0" applyFont="1" applyBorder="1" applyAlignment="1" applyProtection="1">
      <alignment vertical="center"/>
    </xf>
    <xf numFmtId="0" fontId="13" fillId="0" borderId="11" xfId="0" applyFont="1" applyBorder="1" applyAlignment="1" applyProtection="1">
      <alignment horizontal="center" vertical="center"/>
    </xf>
    <xf numFmtId="0" fontId="2" fillId="0" borderId="0" xfId="0" applyFont="1" applyProtection="1"/>
    <xf numFmtId="0" fontId="0" fillId="0" borderId="10" xfId="4" applyFont="1" applyBorder="1" applyAlignment="1" applyProtection="1">
      <alignment vertical="center"/>
    </xf>
    <xf numFmtId="9" fontId="1" fillId="3" borderId="0" xfId="4" applyNumberFormat="1" applyFont="1" applyFill="1" applyBorder="1" applyAlignment="1" applyProtection="1">
      <alignment vertical="center"/>
      <protection locked="0"/>
    </xf>
    <xf numFmtId="9" fontId="0" fillId="0" borderId="10" xfId="4" applyNumberFormat="1" applyFont="1" applyFill="1" applyBorder="1" applyAlignment="1" applyProtection="1">
      <alignment vertical="center"/>
    </xf>
    <xf numFmtId="0" fontId="1" fillId="0" borderId="16" xfId="4" applyFont="1" applyBorder="1" applyAlignment="1" applyProtection="1">
      <alignment vertical="center"/>
    </xf>
    <xf numFmtId="0" fontId="2" fillId="0" borderId="18" xfId="0" applyFont="1" applyBorder="1" applyAlignment="1" applyProtection="1">
      <alignment vertical="center"/>
    </xf>
    <xf numFmtId="0" fontId="0" fillId="0" borderId="18" xfId="0" applyFont="1" applyBorder="1" applyAlignment="1" applyProtection="1">
      <alignment vertical="center"/>
    </xf>
    <xf numFmtId="10" fontId="1" fillId="0" borderId="18" xfId="4" applyNumberFormat="1" applyFont="1" applyBorder="1" applyAlignment="1" applyProtection="1">
      <alignment vertical="center"/>
    </xf>
    <xf numFmtId="10" fontId="0" fillId="0" borderId="17" xfId="0" applyNumberFormat="1" applyFont="1" applyBorder="1" applyAlignment="1" applyProtection="1">
      <alignment vertical="center"/>
    </xf>
    <xf numFmtId="10" fontId="2" fillId="0" borderId="10" xfId="4" applyNumberFormat="1" applyFont="1" applyBorder="1" applyAlignment="1" applyProtection="1">
      <alignment vertical="center"/>
    </xf>
    <xf numFmtId="10" fontId="2" fillId="0" borderId="7" xfId="0" applyNumberFormat="1" applyFont="1" applyBorder="1" applyAlignment="1" applyProtection="1">
      <alignment vertical="center"/>
    </xf>
    <xf numFmtId="0" fontId="11" fillId="0" borderId="7" xfId="0" applyFont="1" applyBorder="1" applyAlignment="1" applyProtection="1">
      <alignment horizontal="center" vertical="center"/>
    </xf>
    <xf numFmtId="0" fontId="0" fillId="0" borderId="0" xfId="0" applyBorder="1" applyProtection="1"/>
    <xf numFmtId="0" fontId="0" fillId="0" borderId="0" xfId="0" applyAlignment="1" applyProtection="1">
      <alignment horizontal="center" vertical="top"/>
    </xf>
    <xf numFmtId="0" fontId="0" fillId="0" borderId="9" xfId="0" applyBorder="1" applyProtection="1"/>
    <xf numFmtId="0" fontId="0" fillId="0" borderId="11" xfId="0" applyBorder="1" applyProtection="1"/>
    <xf numFmtId="10" fontId="0" fillId="0" borderId="11" xfId="0" applyNumberFormat="1" applyBorder="1" applyProtection="1"/>
    <xf numFmtId="0" fontId="0" fillId="0" borderId="16" xfId="0" applyBorder="1" applyProtection="1"/>
    <xf numFmtId="0" fontId="0" fillId="0" borderId="18" xfId="0" applyBorder="1" applyProtection="1"/>
    <xf numFmtId="0" fontId="0" fillId="0" borderId="17" xfId="0" applyBorder="1" applyProtection="1"/>
    <xf numFmtId="10" fontId="0" fillId="0" borderId="17" xfId="0" applyNumberFormat="1" applyBorder="1" applyProtection="1"/>
    <xf numFmtId="0" fontId="2" fillId="0" borderId="8" xfId="0" applyFont="1" applyFill="1" applyBorder="1" applyProtection="1"/>
    <xf numFmtId="0" fontId="2" fillId="0" borderId="10" xfId="0" applyFont="1" applyBorder="1" applyProtection="1"/>
    <xf numFmtId="10" fontId="2" fillId="0" borderId="15" xfId="0" applyNumberFormat="1" applyFont="1" applyBorder="1" applyProtection="1"/>
    <xf numFmtId="0" fontId="14" fillId="0" borderId="5" xfId="0" applyFont="1" applyBorder="1" applyProtection="1"/>
    <xf numFmtId="0" fontId="14" fillId="0" borderId="8" xfId="0" applyFont="1" applyBorder="1" applyProtection="1"/>
    <xf numFmtId="0" fontId="6" fillId="0" borderId="1" xfId="3" applyFont="1" applyBorder="1" applyAlignment="1">
      <alignment vertical="center"/>
    </xf>
    <xf numFmtId="0" fontId="6" fillId="0" borderId="2" xfId="3" applyFont="1" applyBorder="1" applyAlignment="1">
      <alignment vertical="center"/>
    </xf>
    <xf numFmtId="0" fontId="6" fillId="0" borderId="3" xfId="3" applyFont="1" applyBorder="1" applyAlignment="1">
      <alignment vertical="center"/>
    </xf>
    <xf numFmtId="0" fontId="2" fillId="0" borderId="2" xfId="4" applyFont="1" applyBorder="1"/>
    <xf numFmtId="0" fontId="5" fillId="0" borderId="0" xfId="4" applyFont="1" applyBorder="1"/>
    <xf numFmtId="0" fontId="5" fillId="0" borderId="10" xfId="4" applyFont="1" applyBorder="1"/>
    <xf numFmtId="0" fontId="5" fillId="0" borderId="10" xfId="4" applyFont="1" applyFill="1" applyBorder="1"/>
    <xf numFmtId="0" fontId="0" fillId="0" borderId="5" xfId="0" applyFont="1" applyBorder="1" applyAlignment="1" applyProtection="1">
      <alignment vertical="center"/>
    </xf>
    <xf numFmtId="0" fontId="0" fillId="0" borderId="12" xfId="0" applyFont="1" applyBorder="1" applyAlignment="1" applyProtection="1">
      <alignment vertical="center"/>
    </xf>
    <xf numFmtId="0" fontId="2" fillId="0" borderId="1" xfId="0" applyFont="1" applyBorder="1" applyAlignment="1" applyProtection="1">
      <alignment vertical="center"/>
    </xf>
    <xf numFmtId="0" fontId="0" fillId="0" borderId="1" xfId="0" applyFont="1" applyBorder="1" applyAlignment="1" applyProtection="1">
      <alignment horizontal="center" vertical="center"/>
    </xf>
    <xf numFmtId="0" fontId="1" fillId="0" borderId="0" xfId="4" applyFont="1" applyBorder="1" applyAlignment="1">
      <alignment horizontal="center"/>
    </xf>
    <xf numFmtId="0" fontId="0" fillId="0" borderId="9" xfId="4" applyFont="1" applyBorder="1"/>
    <xf numFmtId="10" fontId="1" fillId="0" borderId="0" xfId="4" applyNumberFormat="1" applyFont="1" applyBorder="1"/>
    <xf numFmtId="43" fontId="1" fillId="0" borderId="15" xfId="4" applyNumberFormat="1" applyFont="1" applyBorder="1"/>
    <xf numFmtId="0" fontId="6" fillId="0" borderId="0" xfId="3" applyFont="1" applyBorder="1" applyAlignment="1">
      <alignment vertical="center"/>
    </xf>
    <xf numFmtId="43" fontId="1" fillId="0" borderId="0" xfId="5" applyFont="1" applyBorder="1" applyAlignment="1">
      <alignment horizontal="center" vertical="center"/>
    </xf>
    <xf numFmtId="43" fontId="1" fillId="0" borderId="0" xfId="4" applyNumberFormat="1" applyFont="1" applyBorder="1" applyAlignment="1">
      <alignment horizontal="center" vertical="center"/>
    </xf>
    <xf numFmtId="0" fontId="6" fillId="0" borderId="9" xfId="4" applyFont="1" applyBorder="1"/>
    <xf numFmtId="0" fontId="2" fillId="0" borderId="9" xfId="4" applyFont="1" applyBorder="1"/>
    <xf numFmtId="0" fontId="5" fillId="0" borderId="8" xfId="8" applyFont="1" applyBorder="1" applyAlignment="1">
      <alignment vertical="top"/>
    </xf>
    <xf numFmtId="0" fontId="5" fillId="0" borderId="12" xfId="3" applyFont="1" applyBorder="1"/>
    <xf numFmtId="0" fontId="0" fillId="0" borderId="14" xfId="0" applyBorder="1" applyProtection="1"/>
    <xf numFmtId="0" fontId="5" fillId="0" borderId="10" xfId="3" applyFont="1" applyBorder="1"/>
    <xf numFmtId="0" fontId="16" fillId="0" borderId="1" xfId="0" applyFont="1" applyBorder="1" applyAlignment="1">
      <alignment vertical="center"/>
    </xf>
    <xf numFmtId="0" fontId="16" fillId="0" borderId="2" xfId="0" applyFont="1" applyBorder="1"/>
    <xf numFmtId="10" fontId="16" fillId="0" borderId="2" xfId="0" applyNumberFormat="1" applyFont="1" applyBorder="1" applyAlignment="1">
      <alignment vertical="center"/>
    </xf>
    <xf numFmtId="0" fontId="16" fillId="0" borderId="2" xfId="0" applyFont="1" applyBorder="1" applyAlignment="1">
      <alignment vertical="center"/>
    </xf>
    <xf numFmtId="10" fontId="16" fillId="0" borderId="3" xfId="0" applyNumberFormat="1" applyFont="1" applyBorder="1" applyAlignment="1">
      <alignment vertical="center"/>
    </xf>
    <xf numFmtId="0" fontId="5" fillId="0" borderId="5"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0" xfId="8" applyFont="1" applyBorder="1" applyAlignment="1">
      <alignment vertical="top"/>
    </xf>
    <xf numFmtId="0" fontId="17" fillId="0" borderId="5" xfId="4" applyFont="1" applyBorder="1" applyAlignment="1" applyProtection="1">
      <alignment vertical="center"/>
    </xf>
    <xf numFmtId="0" fontId="17" fillId="0" borderId="12" xfId="4" applyFont="1" applyBorder="1" applyAlignment="1" applyProtection="1">
      <alignment vertical="center"/>
    </xf>
    <xf numFmtId="0" fontId="17" fillId="0" borderId="12" xfId="0" applyFont="1" applyBorder="1" applyAlignment="1" applyProtection="1">
      <alignment vertical="center"/>
    </xf>
    <xf numFmtId="0" fontId="18" fillId="0" borderId="12" xfId="0" applyFont="1" applyBorder="1" applyAlignment="1" applyProtection="1">
      <alignment vertical="center"/>
    </xf>
    <xf numFmtId="0" fontId="18" fillId="0" borderId="13" xfId="0" applyFont="1" applyBorder="1" applyAlignment="1" applyProtection="1">
      <alignment vertical="center"/>
    </xf>
    <xf numFmtId="0" fontId="1" fillId="0" borderId="10" xfId="4" applyFont="1" applyBorder="1" applyAlignment="1" applyProtection="1">
      <alignment horizontal="center" vertical="center"/>
    </xf>
    <xf numFmtId="0" fontId="5" fillId="0" borderId="10" xfId="4" applyFont="1" applyBorder="1" applyAlignment="1" applyProtection="1">
      <alignment horizontal="center" vertical="center"/>
    </xf>
    <xf numFmtId="0" fontId="0" fillId="0" borderId="15" xfId="0" applyBorder="1" applyAlignment="1" applyProtection="1">
      <alignment horizontal="center" vertical="center"/>
    </xf>
    <xf numFmtId="0" fontId="2" fillId="0" borderId="5" xfId="0" applyFont="1" applyBorder="1" applyAlignment="1" applyProtection="1">
      <alignment vertical="center"/>
    </xf>
    <xf numFmtId="0" fontId="1" fillId="0" borderId="12" xfId="4" applyFont="1" applyBorder="1" applyAlignment="1" applyProtection="1">
      <alignment horizontal="center" vertical="center"/>
    </xf>
    <xf numFmtId="0" fontId="5" fillId="0" borderId="12" xfId="4" applyFont="1" applyBorder="1" applyAlignment="1" applyProtection="1">
      <alignment horizontal="center" vertical="center"/>
    </xf>
    <xf numFmtId="0" fontId="0" fillId="0" borderId="13" xfId="0" applyBorder="1" applyAlignment="1" applyProtection="1">
      <alignment horizontal="center" vertical="center"/>
    </xf>
    <xf numFmtId="0" fontId="1" fillId="0" borderId="5" xfId="4" applyFont="1" applyFill="1" applyBorder="1"/>
    <xf numFmtId="0" fontId="1" fillId="0" borderId="12" xfId="4" applyFont="1" applyFill="1" applyBorder="1"/>
    <xf numFmtId="0" fontId="5" fillId="0" borderId="1" xfId="3" applyFont="1" applyBorder="1"/>
    <xf numFmtId="0" fontId="5" fillId="0" borderId="2" xfId="4" applyFont="1" applyFill="1" applyBorder="1"/>
    <xf numFmtId="0" fontId="2" fillId="0" borderId="1" xfId="4" applyFont="1" applyFill="1" applyBorder="1"/>
    <xf numFmtId="0" fontId="2" fillId="0" borderId="2" xfId="4" applyFont="1" applyFill="1" applyBorder="1"/>
    <xf numFmtId="10" fontId="2" fillId="0" borderId="3" xfId="4" applyNumberFormat="1" applyFont="1" applyBorder="1"/>
    <xf numFmtId="0" fontId="5" fillId="0" borderId="1" xfId="4" applyFont="1" applyFill="1" applyBorder="1"/>
    <xf numFmtId="10" fontId="0" fillId="5" borderId="4" xfId="0" applyNumberFormat="1" applyFill="1" applyBorder="1" applyAlignment="1" applyProtection="1">
      <alignment vertical="center"/>
    </xf>
    <xf numFmtId="10" fontId="0" fillId="5" borderId="11" xfId="0" applyNumberFormat="1" applyFill="1" applyBorder="1" applyAlignment="1" applyProtection="1">
      <alignment vertical="center"/>
    </xf>
    <xf numFmtId="10" fontId="0" fillId="5" borderId="7" xfId="0" applyNumberFormat="1" applyFill="1" applyBorder="1" applyAlignment="1" applyProtection="1">
      <alignment vertical="center"/>
    </xf>
    <xf numFmtId="0" fontId="0" fillId="5" borderId="15" xfId="0" applyFill="1" applyBorder="1" applyAlignment="1" applyProtection="1">
      <alignment horizontal="center" vertical="center"/>
    </xf>
    <xf numFmtId="10" fontId="2" fillId="0" borderId="3" xfId="0" applyNumberFormat="1" applyFont="1" applyBorder="1" applyAlignment="1" applyProtection="1">
      <alignment vertical="center"/>
    </xf>
    <xf numFmtId="10" fontId="0" fillId="0" borderId="13" xfId="0" applyNumberFormat="1" applyFont="1" applyFill="1" applyBorder="1" applyAlignment="1" applyProtection="1">
      <alignment vertical="center"/>
    </xf>
    <xf numFmtId="43" fontId="0" fillId="2" borderId="12" xfId="1" applyFont="1" applyFill="1" applyBorder="1" applyProtection="1">
      <protection locked="0"/>
    </xf>
    <xf numFmtId="43" fontId="0" fillId="2" borderId="10" xfId="1" applyFont="1" applyFill="1" applyBorder="1" applyProtection="1">
      <protection locked="0"/>
    </xf>
    <xf numFmtId="171" fontId="0" fillId="2" borderId="12" xfId="0" applyNumberFormat="1" applyFill="1" applyBorder="1" applyProtection="1">
      <protection locked="0"/>
    </xf>
    <xf numFmtId="171" fontId="0" fillId="2" borderId="10" xfId="0" applyNumberFormat="1" applyFill="1" applyBorder="1" applyProtection="1">
      <protection locked="0"/>
    </xf>
    <xf numFmtId="10" fontId="6" fillId="0" borderId="3" xfId="3" applyNumberFormat="1" applyFont="1" applyFill="1" applyBorder="1"/>
    <xf numFmtId="10" fontId="1" fillId="0" borderId="11" xfId="4" applyNumberFormat="1" applyFont="1" applyBorder="1"/>
    <xf numFmtId="10" fontId="2" fillId="0" borderId="11" xfId="4" applyNumberFormat="1" applyFont="1" applyBorder="1"/>
    <xf numFmtId="10" fontId="1" fillId="0" borderId="7" xfId="4" applyNumberFormat="1" applyFont="1" applyBorder="1"/>
    <xf numFmtId="10" fontId="1" fillId="0" borderId="11" xfId="4" applyNumberFormat="1" applyFont="1" applyFill="1" applyBorder="1" applyAlignment="1" applyProtection="1">
      <protection locked="0"/>
    </xf>
    <xf numFmtId="0" fontId="11" fillId="0" borderId="11" xfId="4" applyFont="1" applyBorder="1"/>
    <xf numFmtId="10" fontId="11" fillId="0" borderId="11" xfId="4" applyNumberFormat="1" applyFont="1" applyBorder="1"/>
    <xf numFmtId="0" fontId="5" fillId="0" borderId="5" xfId="8" applyFont="1" applyBorder="1" applyAlignment="1">
      <alignment vertical="top"/>
    </xf>
    <xf numFmtId="0" fontId="5" fillId="0" borderId="12" xfId="8" applyFont="1" applyBorder="1" applyAlignment="1">
      <alignment vertical="top"/>
    </xf>
    <xf numFmtId="10" fontId="1" fillId="0" borderId="13" xfId="8" applyNumberFormat="1" applyFont="1" applyBorder="1" applyAlignment="1">
      <alignment horizontal="right" vertical="top"/>
    </xf>
    <xf numFmtId="0" fontId="5" fillId="0" borderId="9" xfId="8" applyFont="1" applyBorder="1" applyAlignment="1">
      <alignment vertical="top"/>
    </xf>
    <xf numFmtId="10" fontId="1" fillId="0" borderId="14" xfId="8" applyNumberFormat="1" applyFont="1" applyBorder="1" applyAlignment="1">
      <alignment horizontal="right" vertical="top"/>
    </xf>
    <xf numFmtId="0" fontId="5" fillId="0" borderId="10" xfId="8" applyFont="1" applyBorder="1" applyAlignment="1">
      <alignment vertical="top"/>
    </xf>
    <xf numFmtId="10" fontId="1" fillId="0" borderId="15" xfId="8" applyNumberFormat="1" applyFont="1" applyBorder="1" applyAlignment="1">
      <alignment horizontal="right" vertical="top"/>
    </xf>
    <xf numFmtId="0" fontId="6" fillId="0" borderId="1" xfId="3" applyFont="1" applyBorder="1" applyAlignment="1">
      <alignment vertical="top"/>
    </xf>
    <xf numFmtId="0" fontId="6" fillId="0" borderId="2" xfId="3" applyFont="1" applyBorder="1" applyAlignment="1">
      <alignment vertical="top"/>
    </xf>
    <xf numFmtId="0" fontId="6" fillId="0" borderId="2" xfId="3" applyFont="1" applyBorder="1"/>
    <xf numFmtId="10" fontId="2" fillId="0" borderId="3" xfId="8" applyNumberFormat="1" applyFont="1" applyBorder="1" applyAlignment="1">
      <alignment horizontal="right" vertical="top"/>
    </xf>
    <xf numFmtId="0" fontId="20" fillId="5" borderId="5" xfId="0" applyFont="1" applyFill="1" applyBorder="1" applyAlignment="1" applyProtection="1">
      <alignment vertical="center"/>
    </xf>
    <xf numFmtId="0" fontId="0" fillId="5" borderId="1" xfId="0" applyFill="1" applyBorder="1" applyAlignment="1" applyProtection="1">
      <alignment horizontal="right" vertical="center"/>
    </xf>
    <xf numFmtId="0" fontId="0" fillId="5" borderId="2" xfId="0" applyFill="1" applyBorder="1" applyAlignment="1" applyProtection="1">
      <alignment vertical="center"/>
    </xf>
    <xf numFmtId="0" fontId="0" fillId="0" borderId="9" xfId="0" applyFill="1" applyBorder="1" applyAlignment="1" applyProtection="1">
      <alignment horizontal="right" vertical="center"/>
    </xf>
    <xf numFmtId="0" fontId="0" fillId="0" borderId="0" xfId="0" applyFill="1" applyBorder="1" applyAlignment="1" applyProtection="1">
      <alignment vertical="center"/>
    </xf>
    <xf numFmtId="14" fontId="2" fillId="0" borderId="0" xfId="0" applyNumberFormat="1" applyFont="1" applyFill="1" applyBorder="1" applyAlignment="1" applyProtection="1">
      <alignment horizontal="center" vertical="center"/>
    </xf>
    <xf numFmtId="0" fontId="0" fillId="0" borderId="0" xfId="0" applyFill="1" applyBorder="1" applyProtection="1"/>
    <xf numFmtId="0" fontId="0" fillId="0" borderId="2" xfId="0" applyBorder="1" applyProtection="1"/>
    <xf numFmtId="0" fontId="3" fillId="5" borderId="2" xfId="0" applyFont="1" applyFill="1" applyBorder="1" applyAlignment="1" applyProtection="1">
      <alignment vertical="center"/>
    </xf>
    <xf numFmtId="0" fontId="3" fillId="5" borderId="3" xfId="0" applyFont="1" applyFill="1" applyBorder="1" applyAlignment="1" applyProtection="1">
      <alignment vertical="center"/>
    </xf>
    <xf numFmtId="0" fontId="23" fillId="0" borderId="10" xfId="3" applyFont="1" applyBorder="1" applyAlignment="1"/>
    <xf numFmtId="0" fontId="3" fillId="5" borderId="12" xfId="0" applyFont="1" applyFill="1" applyBorder="1" applyAlignment="1" applyProtection="1">
      <alignment vertical="center"/>
    </xf>
    <xf numFmtId="0" fontId="3" fillId="5" borderId="13" xfId="0" applyFont="1" applyFill="1" applyBorder="1" applyAlignment="1" applyProtection="1">
      <alignment vertical="center"/>
    </xf>
    <xf numFmtId="0" fontId="0" fillId="0" borderId="15" xfId="0" applyFont="1" applyFill="1" applyBorder="1" applyAlignment="1" applyProtection="1">
      <alignment horizontal="left" vertical="center"/>
    </xf>
    <xf numFmtId="10" fontId="5" fillId="0" borderId="0" xfId="3" applyNumberFormat="1" applyFont="1"/>
    <xf numFmtId="0" fontId="1" fillId="0" borderId="10" xfId="4" applyFont="1" applyFill="1" applyBorder="1"/>
    <xf numFmtId="43" fontId="1" fillId="0" borderId="10" xfId="4" applyNumberFormat="1" applyFont="1" applyBorder="1"/>
    <xf numFmtId="0" fontId="0" fillId="0" borderId="0" xfId="4" applyFont="1" applyBorder="1" applyAlignment="1" applyProtection="1">
      <alignment horizontal="center" vertical="center"/>
    </xf>
    <xf numFmtId="0" fontId="1" fillId="0" borderId="0" xfId="4" applyFont="1" applyBorder="1" applyAlignment="1" applyProtection="1">
      <alignment horizontal="center" vertical="center"/>
    </xf>
    <xf numFmtId="0" fontId="0" fillId="0" borderId="2" xfId="0" applyFont="1" applyBorder="1" applyAlignment="1" applyProtection="1">
      <alignment horizontal="left" vertical="center"/>
    </xf>
    <xf numFmtId="0" fontId="5" fillId="0" borderId="5"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0" fillId="0" borderId="0" xfId="4" applyFont="1" applyBorder="1" applyAlignment="1" applyProtection="1">
      <alignment horizontal="center" vertical="center"/>
    </xf>
    <xf numFmtId="0" fontId="1" fillId="0" borderId="0" xfId="4" applyFont="1" applyBorder="1" applyAlignment="1" applyProtection="1">
      <alignment horizontal="center" vertical="center"/>
    </xf>
    <xf numFmtId="0" fontId="5" fillId="0" borderId="3" xfId="0" applyFont="1" applyBorder="1" applyAlignment="1">
      <alignment horizontal="center" vertical="center"/>
    </xf>
    <xf numFmtId="0" fontId="0" fillId="0" borderId="15" xfId="0" applyFont="1" applyFill="1" applyBorder="1" applyAlignment="1" applyProtection="1">
      <alignment horizontal="left" vertical="center"/>
    </xf>
    <xf numFmtId="0" fontId="6" fillId="0" borderId="1" xfId="3" applyFont="1" applyBorder="1" applyProtection="1"/>
    <xf numFmtId="0" fontId="5" fillId="0" borderId="2" xfId="3" applyFont="1" applyBorder="1" applyProtection="1"/>
    <xf numFmtId="0" fontId="5" fillId="0" borderId="6" xfId="0" applyFont="1" applyBorder="1" applyAlignment="1" applyProtection="1">
      <alignment horizontal="center" vertical="center"/>
    </xf>
    <xf numFmtId="0" fontId="5" fillId="0" borderId="3" xfId="0" applyFont="1" applyBorder="1" applyAlignment="1" applyProtection="1">
      <alignment horizontal="center" vertical="center"/>
    </xf>
    <xf numFmtId="10" fontId="5" fillId="0" borderId="6" xfId="0" applyNumberFormat="1" applyFont="1" applyBorder="1" applyAlignment="1" applyProtection="1">
      <alignment vertical="center"/>
    </xf>
    <xf numFmtId="10" fontId="10" fillId="0" borderId="3" xfId="0" applyNumberFormat="1" applyFont="1" applyBorder="1" applyAlignment="1" applyProtection="1">
      <alignment vertical="center"/>
    </xf>
    <xf numFmtId="4" fontId="5" fillId="4" borderId="11" xfId="0" applyNumberFormat="1" applyFont="1" applyFill="1" applyBorder="1" applyAlignment="1" applyProtection="1">
      <alignment vertical="center"/>
    </xf>
    <xf numFmtId="166" fontId="5" fillId="0" borderId="11" xfId="0" applyNumberFormat="1" applyFont="1" applyBorder="1" applyAlignment="1" applyProtection="1">
      <alignment vertical="center"/>
    </xf>
    <xf numFmtId="4" fontId="5" fillId="4" borderId="17" xfId="0" applyNumberFormat="1" applyFont="1" applyFill="1" applyBorder="1" applyAlignment="1" applyProtection="1">
      <alignment vertical="center"/>
    </xf>
    <xf numFmtId="166" fontId="5" fillId="0" borderId="17" xfId="0" applyNumberFormat="1" applyFont="1" applyBorder="1" applyAlignment="1" applyProtection="1">
      <alignment vertical="center"/>
    </xf>
    <xf numFmtId="10" fontId="5" fillId="0" borderId="7" xfId="0" applyNumberFormat="1" applyFont="1" applyBorder="1" applyAlignment="1" applyProtection="1">
      <alignment vertical="center"/>
    </xf>
    <xf numFmtId="10" fontId="5" fillId="0" borderId="15" xfId="0" applyNumberFormat="1" applyFont="1" applyBorder="1" applyAlignment="1" applyProtection="1">
      <alignment vertical="center"/>
    </xf>
    <xf numFmtId="0" fontId="6" fillId="0" borderId="2" xfId="0" applyFont="1" applyBorder="1" applyProtection="1"/>
    <xf numFmtId="10" fontId="6" fillId="0" borderId="2" xfId="0" applyNumberFormat="1" applyFont="1" applyBorder="1" applyAlignment="1" applyProtection="1">
      <alignment vertical="center"/>
    </xf>
    <xf numFmtId="0" fontId="6" fillId="0" borderId="2" xfId="0" applyFont="1" applyBorder="1" applyAlignment="1" applyProtection="1">
      <alignment vertical="center"/>
    </xf>
    <xf numFmtId="10" fontId="6" fillId="0" borderId="3" xfId="0" applyNumberFormat="1" applyFont="1" applyBorder="1" applyAlignment="1" applyProtection="1">
      <alignment vertical="center"/>
    </xf>
    <xf numFmtId="0" fontId="5" fillId="6" borderId="4" xfId="9" applyFont="1" applyFill="1" applyBorder="1" applyAlignment="1" applyProtection="1">
      <alignment horizontal="center" vertical="center"/>
      <protection locked="0"/>
    </xf>
    <xf numFmtId="0" fontId="5" fillId="6" borderId="11" xfId="9" applyFont="1" applyFill="1" applyBorder="1" applyAlignment="1" applyProtection="1">
      <alignment horizontal="center" vertical="center"/>
      <protection locked="0"/>
    </xf>
    <xf numFmtId="0" fontId="5" fillId="6" borderId="7" xfId="9" applyFont="1" applyFill="1" applyBorder="1" applyAlignment="1" applyProtection="1">
      <alignment horizontal="center" vertical="center"/>
      <protection locked="0"/>
    </xf>
    <xf numFmtId="9" fontId="1" fillId="2" borderId="0" xfId="4" applyNumberFormat="1" applyFont="1" applyFill="1" applyBorder="1" applyAlignment="1" applyProtection="1">
      <alignment vertical="center"/>
      <protection locked="0"/>
    </xf>
    <xf numFmtId="10" fontId="0" fillId="3" borderId="17" xfId="2" applyNumberFormat="1" applyFont="1" applyFill="1" applyBorder="1" applyAlignment="1" applyProtection="1">
      <alignment vertical="center"/>
      <protection locked="0"/>
    </xf>
    <xf numFmtId="43" fontId="1" fillId="0" borderId="14" xfId="5" applyFont="1" applyFill="1" applyBorder="1"/>
    <xf numFmtId="9" fontId="5" fillId="0" borderId="15" xfId="3" applyNumberFormat="1" applyFont="1" applyBorder="1"/>
    <xf numFmtId="0" fontId="5" fillId="6" borderId="13" xfId="9" applyFont="1" applyFill="1" applyBorder="1" applyAlignment="1" applyProtection="1">
      <alignment horizontal="center" vertical="center"/>
      <protection locked="0"/>
    </xf>
    <xf numFmtId="0" fontId="5" fillId="6" borderId="14" xfId="9" applyFont="1" applyFill="1" applyBorder="1" applyAlignment="1" applyProtection="1">
      <alignment horizontal="center" vertical="center"/>
      <protection locked="0"/>
    </xf>
    <xf numFmtId="0" fontId="5" fillId="6" borderId="15" xfId="9" applyFont="1" applyFill="1" applyBorder="1" applyAlignment="1" applyProtection="1">
      <alignment horizontal="center" vertical="center"/>
      <protection locked="0"/>
    </xf>
    <xf numFmtId="43" fontId="0" fillId="2" borderId="0" xfId="1" applyFont="1" applyFill="1" applyBorder="1" applyProtection="1">
      <protection locked="0"/>
    </xf>
    <xf numFmtId="0" fontId="0" fillId="5" borderId="6" xfId="0" applyFill="1" applyBorder="1" applyAlignment="1" applyProtection="1">
      <alignment horizontal="center" vertical="center"/>
    </xf>
    <xf numFmtId="0" fontId="0" fillId="0" borderId="11" xfId="0" applyFill="1" applyBorder="1" applyAlignment="1" applyProtection="1">
      <alignment horizontal="center" vertical="center"/>
    </xf>
    <xf numFmtId="10" fontId="0" fillId="2" borderId="11" xfId="0" applyNumberFormat="1" applyFill="1" applyBorder="1" applyAlignment="1" applyProtection="1">
      <alignment vertical="center"/>
      <protection locked="0"/>
    </xf>
    <xf numFmtId="10" fontId="0" fillId="2" borderId="7" xfId="0" applyNumberFormat="1" applyFill="1" applyBorder="1" applyAlignment="1" applyProtection="1">
      <alignment vertical="center"/>
      <protection locked="0"/>
    </xf>
    <xf numFmtId="0" fontId="0" fillId="0" borderId="6" xfId="0" applyBorder="1" applyProtection="1"/>
    <xf numFmtId="10" fontId="0" fillId="0" borderId="4" xfId="0" applyNumberFormat="1" applyFont="1" applyBorder="1" applyAlignment="1" applyProtection="1">
      <alignment vertical="center"/>
    </xf>
    <xf numFmtId="10" fontId="0" fillId="0" borderId="11" xfId="0" applyNumberFormat="1" applyFont="1" applyFill="1" applyBorder="1" applyAlignment="1" applyProtection="1">
      <alignment vertical="center"/>
    </xf>
    <xf numFmtId="10" fontId="0" fillId="2" borderId="7" xfId="0" applyNumberFormat="1" applyFont="1" applyFill="1" applyBorder="1" applyAlignment="1" applyProtection="1">
      <alignment vertical="center"/>
      <protection locked="0"/>
    </xf>
    <xf numFmtId="10" fontId="2" fillId="0" borderId="11" xfId="0" applyNumberFormat="1" applyFont="1" applyBorder="1" applyAlignment="1" applyProtection="1">
      <alignment vertical="center"/>
    </xf>
    <xf numFmtId="10" fontId="0" fillId="0" borderId="6" xfId="0" applyNumberFormat="1" applyFont="1" applyBorder="1" applyAlignment="1" applyProtection="1">
      <alignment vertical="center"/>
    </xf>
    <xf numFmtId="10" fontId="0" fillId="0" borderId="0" xfId="2" applyNumberFormat="1" applyFont="1" applyProtection="1"/>
    <xf numFmtId="10" fontId="0" fillId="0" borderId="0" xfId="0" applyNumberFormat="1" applyProtection="1"/>
    <xf numFmtId="10" fontId="0" fillId="0" borderId="5" xfId="2" applyNumberFormat="1" applyFont="1" applyBorder="1" applyProtection="1"/>
    <xf numFmtId="10" fontId="0" fillId="0" borderId="12" xfId="2" applyNumberFormat="1" applyFont="1" applyBorder="1" applyProtection="1"/>
    <xf numFmtId="10" fontId="0" fillId="0" borderId="13" xfId="2" applyNumberFormat="1" applyFont="1" applyBorder="1" applyProtection="1"/>
    <xf numFmtId="10" fontId="0" fillId="0" borderId="9" xfId="2" applyNumberFormat="1" applyFont="1" applyBorder="1" applyProtection="1"/>
    <xf numFmtId="10" fontId="0" fillId="0" borderId="0" xfId="2" applyNumberFormat="1" applyFont="1" applyBorder="1" applyProtection="1"/>
    <xf numFmtId="10" fontId="0" fillId="0" borderId="14" xfId="2" applyNumberFormat="1" applyFont="1" applyBorder="1" applyProtection="1"/>
    <xf numFmtId="10" fontId="0" fillId="0" borderId="1" xfId="0" applyNumberFormat="1" applyBorder="1" applyProtection="1"/>
    <xf numFmtId="10" fontId="0" fillId="0" borderId="2" xfId="0" applyNumberFormat="1" applyBorder="1" applyProtection="1"/>
    <xf numFmtId="10" fontId="0" fillId="0" borderId="3" xfId="0" applyNumberFormat="1" applyBorder="1" applyProtection="1"/>
    <xf numFmtId="0" fontId="0" fillId="0" borderId="2" xfId="0" applyBorder="1"/>
    <xf numFmtId="0" fontId="5" fillId="0" borderId="0" xfId="8" applyFont="1" applyFill="1" applyBorder="1" applyAlignment="1">
      <alignment vertical="top"/>
    </xf>
    <xf numFmtId="0" fontId="0" fillId="0" borderId="0" xfId="0" applyBorder="1"/>
    <xf numFmtId="0" fontId="0" fillId="0" borderId="14" xfId="0" applyBorder="1"/>
    <xf numFmtId="0" fontId="0" fillId="0" borderId="10" xfId="0" applyBorder="1"/>
    <xf numFmtId="0" fontId="0" fillId="0" borderId="15" xfId="0" applyBorder="1"/>
    <xf numFmtId="0" fontId="0" fillId="0" borderId="12" xfId="0" applyBorder="1"/>
    <xf numFmtId="0" fontId="0" fillId="0" borderId="13" xfId="0" applyBorder="1"/>
    <xf numFmtId="0" fontId="5" fillId="0" borderId="5" xfId="8" applyFont="1" applyFill="1" applyBorder="1" applyAlignment="1">
      <alignment vertical="top"/>
    </xf>
    <xf numFmtId="0" fontId="5" fillId="0" borderId="12" xfId="8" applyFont="1" applyFill="1" applyBorder="1" applyAlignment="1">
      <alignment vertical="top"/>
    </xf>
    <xf numFmtId="0" fontId="5" fillId="0" borderId="9" xfId="8" applyFont="1" applyFill="1" applyBorder="1" applyAlignment="1">
      <alignment vertical="top"/>
    </xf>
    <xf numFmtId="2" fontId="0" fillId="0" borderId="0" xfId="0" applyNumberFormat="1" applyBorder="1"/>
    <xf numFmtId="0" fontId="5" fillId="0" borderId="8" xfId="8" applyFont="1" applyFill="1" applyBorder="1" applyAlignment="1">
      <alignment vertical="top"/>
    </xf>
    <xf numFmtId="0" fontId="5" fillId="0" borderId="10" xfId="8" applyFont="1" applyFill="1" applyBorder="1" applyAlignment="1">
      <alignment vertical="top"/>
    </xf>
    <xf numFmtId="0" fontId="18" fillId="0" borderId="9" xfId="0" applyFont="1" applyBorder="1"/>
    <xf numFmtId="0" fontId="18" fillId="0" borderId="0" xfId="0" applyFont="1" applyBorder="1"/>
    <xf numFmtId="0" fontId="18" fillId="0" borderId="0" xfId="0" applyFont="1"/>
    <xf numFmtId="0" fontId="18" fillId="0" borderId="5" xfId="0" applyFont="1" applyBorder="1"/>
    <xf numFmtId="0" fontId="18" fillId="0" borderId="12" xfId="0" applyFont="1" applyBorder="1"/>
    <xf numFmtId="0" fontId="18" fillId="0" borderId="8" xfId="0" applyFont="1" applyBorder="1"/>
    <xf numFmtId="0" fontId="18" fillId="0" borderId="10" xfId="0" applyFont="1" applyBorder="1"/>
    <xf numFmtId="0" fontId="17" fillId="0" borderId="1" xfId="0" applyFont="1" applyBorder="1"/>
    <xf numFmtId="0" fontId="17" fillId="0" borderId="2" xfId="0" applyFont="1" applyBorder="1"/>
    <xf numFmtId="0" fontId="28" fillId="0" borderId="8" xfId="11" applyFont="1" applyBorder="1" applyAlignment="1"/>
    <xf numFmtId="0" fontId="28" fillId="0" borderId="10" xfId="11" applyFont="1" applyBorder="1" applyAlignment="1"/>
    <xf numFmtId="0" fontId="28" fillId="0" borderId="15" xfId="11" applyFont="1" applyBorder="1" applyAlignment="1"/>
    <xf numFmtId="0" fontId="18" fillId="0" borderId="9" xfId="0" applyFont="1" applyBorder="1" applyAlignment="1">
      <alignment horizontal="left" vertical="top"/>
    </xf>
    <xf numFmtId="0" fontId="18" fillId="0" borderId="0" xfId="0" applyFont="1" applyBorder="1" applyAlignment="1">
      <alignment horizontal="left" vertical="top"/>
    </xf>
    <xf numFmtId="0" fontId="29" fillId="0" borderId="5" xfId="0" applyFont="1" applyBorder="1"/>
    <xf numFmtId="0" fontId="29" fillId="0" borderId="12" xfId="0" applyFont="1" applyBorder="1"/>
    <xf numFmtId="0" fontId="0" fillId="0" borderId="0" xfId="0" applyBorder="1" applyAlignment="1">
      <alignment horizontal="left" vertical="top"/>
    </xf>
    <xf numFmtId="0" fontId="0" fillId="0" borderId="5" xfId="0" applyBorder="1" applyAlignment="1">
      <alignment horizontal="left" vertical="top"/>
    </xf>
    <xf numFmtId="0" fontId="0" fillId="0" borderId="12" xfId="0" applyBorder="1" applyAlignment="1">
      <alignment horizontal="left" vertical="top"/>
    </xf>
    <xf numFmtId="0" fontId="0" fillId="0" borderId="13" xfId="0" applyBorder="1" applyAlignment="1">
      <alignment horizontal="left" vertical="top"/>
    </xf>
    <xf numFmtId="0" fontId="0" fillId="0" borderId="14" xfId="0" applyBorder="1" applyAlignment="1">
      <alignment horizontal="left" vertical="top"/>
    </xf>
    <xf numFmtId="0" fontId="0" fillId="0" borderId="0" xfId="0" applyBorder="1" applyAlignment="1">
      <alignment horizontal="left" vertical="top" wrapText="1"/>
    </xf>
    <xf numFmtId="0" fontId="0" fillId="0" borderId="1" xfId="0" applyBorder="1" applyAlignment="1">
      <alignment horizontal="left" vertical="top"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11" fillId="3" borderId="11" xfId="0" applyFont="1" applyFill="1" applyBorder="1" applyAlignment="1" applyProtection="1">
      <alignment horizontal="center" vertical="center"/>
      <protection locked="0"/>
    </xf>
    <xf numFmtId="0" fontId="5" fillId="0" borderId="5"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3" xfId="0" applyFont="1" applyBorder="1" applyAlignment="1">
      <alignment horizontal="center" vertical="center"/>
    </xf>
    <xf numFmtId="10" fontId="1" fillId="0" borderId="14" xfId="4" applyNumberFormat="1" applyFont="1" applyBorder="1" applyAlignment="1"/>
    <xf numFmtId="10" fontId="0" fillId="3" borderId="7" xfId="2" applyNumberFormat="1" applyFont="1" applyFill="1" applyBorder="1" applyAlignment="1" applyProtection="1">
      <alignment vertical="center"/>
      <protection locked="0"/>
    </xf>
    <xf numFmtId="0" fontId="16" fillId="0" borderId="1" xfId="0" applyFont="1" applyBorder="1" applyAlignment="1" applyProtection="1">
      <alignment vertical="center"/>
    </xf>
    <xf numFmtId="171" fontId="0" fillId="2" borderId="0" xfId="0" applyNumberFormat="1" applyFill="1" applyBorder="1" applyProtection="1">
      <protection locked="0"/>
    </xf>
    <xf numFmtId="0" fontId="0" fillId="0" borderId="15" xfId="0" applyFont="1" applyFill="1" applyBorder="1" applyAlignment="1" applyProtection="1">
      <alignment horizontal="left" vertical="center"/>
    </xf>
    <xf numFmtId="10" fontId="0" fillId="0" borderId="3" xfId="0" applyNumberFormat="1" applyFont="1" applyFill="1" applyBorder="1" applyAlignment="1" applyProtection="1">
      <alignment vertical="center"/>
    </xf>
    <xf numFmtId="0" fontId="2" fillId="0" borderId="1" xfId="0" applyFont="1" applyBorder="1" applyAlignment="1" applyProtection="1">
      <alignment horizontal="left" vertical="center"/>
    </xf>
    <xf numFmtId="0" fontId="2" fillId="0" borderId="2" xfId="0" applyFont="1" applyBorder="1" applyAlignment="1" applyProtection="1">
      <alignment horizontal="left" vertical="center"/>
    </xf>
    <xf numFmtId="0" fontId="0" fillId="0" borderId="0" xfId="4" applyFont="1" applyBorder="1" applyAlignment="1" applyProtection="1">
      <alignment horizontal="center" vertical="center"/>
    </xf>
    <xf numFmtId="0" fontId="1" fillId="0" borderId="0" xfId="4" applyFont="1" applyBorder="1" applyAlignment="1" applyProtection="1">
      <alignment horizontal="center" vertical="center"/>
    </xf>
    <xf numFmtId="0" fontId="5" fillId="0" borderId="3" xfId="0" applyFont="1" applyBorder="1" applyAlignment="1">
      <alignment horizontal="center" vertical="center"/>
    </xf>
    <xf numFmtId="0" fontId="0" fillId="0" borderId="15" xfId="0" applyFont="1" applyFill="1" applyBorder="1" applyAlignment="1" applyProtection="1">
      <alignment horizontal="left" vertical="center"/>
    </xf>
    <xf numFmtId="10" fontId="0" fillId="0" borderId="0" xfId="2" applyNumberFormat="1" applyFont="1" applyBorder="1" applyAlignment="1" applyProtection="1">
      <alignment vertical="center"/>
    </xf>
    <xf numFmtId="0" fontId="0" fillId="0" borderId="0" xfId="0" applyBorder="1" applyAlignment="1">
      <alignment horizontal="left" vertical="top" wrapText="1"/>
    </xf>
    <xf numFmtId="0" fontId="0" fillId="0" borderId="29" xfId="0" applyBorder="1" applyProtection="1"/>
    <xf numFmtId="10" fontId="0" fillId="0" borderId="30" xfId="0" applyNumberFormat="1" applyBorder="1" applyProtection="1"/>
    <xf numFmtId="0" fontId="0" fillId="0" borderId="27" xfId="0" applyBorder="1" applyProtection="1"/>
    <xf numFmtId="10" fontId="0" fillId="0" borderId="28" xfId="0" applyNumberFormat="1" applyBorder="1" applyProtection="1"/>
    <xf numFmtId="0" fontId="2" fillId="0" borderId="27" xfId="0" applyFont="1" applyFill="1" applyBorder="1" applyProtection="1"/>
    <xf numFmtId="0" fontId="2" fillId="0" borderId="18" xfId="0" applyFont="1" applyBorder="1" applyProtection="1"/>
    <xf numFmtId="10" fontId="2" fillId="0" borderId="31" xfId="0" applyNumberFormat="1" applyFont="1" applyBorder="1" applyProtection="1"/>
    <xf numFmtId="14" fontId="0" fillId="0" borderId="0" xfId="0" applyNumberFormat="1" applyBorder="1" applyAlignment="1">
      <alignment horizontal="center" vertical="top" wrapText="1"/>
    </xf>
    <xf numFmtId="0" fontId="0" fillId="0" borderId="0" xfId="0" applyBorder="1" applyAlignment="1">
      <alignment horizontal="center" vertical="top" wrapText="1"/>
    </xf>
    <xf numFmtId="43" fontId="1" fillId="2" borderId="0" xfId="4" applyNumberFormat="1" applyFont="1" applyFill="1" applyBorder="1" applyAlignment="1" applyProtection="1">
      <alignment vertical="center"/>
      <protection locked="0"/>
    </xf>
    <xf numFmtId="43" fontId="1" fillId="2" borderId="10" xfId="4" applyNumberFormat="1" applyFont="1" applyFill="1" applyBorder="1" applyAlignment="1" applyProtection="1">
      <alignment vertical="center"/>
      <protection locked="0"/>
    </xf>
    <xf numFmtId="0" fontId="33" fillId="0" borderId="0" xfId="0" applyFont="1" applyBorder="1"/>
    <xf numFmtId="0" fontId="0" fillId="0" borderId="0" xfId="4" applyFont="1" applyBorder="1"/>
    <xf numFmtId="43" fontId="5" fillId="0" borderId="0" xfId="3" applyNumberFormat="1" applyFont="1"/>
    <xf numFmtId="43" fontId="1" fillId="0" borderId="0" xfId="4" applyNumberFormat="1" applyFont="1" applyFill="1" applyBorder="1" applyAlignment="1" applyProtection="1">
      <alignment vertical="center"/>
    </xf>
    <xf numFmtId="0" fontId="13" fillId="0" borderId="0" xfId="0" applyFont="1" applyBorder="1" applyAlignment="1" applyProtection="1">
      <alignment horizontal="center" vertical="center"/>
    </xf>
    <xf numFmtId="0" fontId="2" fillId="0" borderId="0" xfId="0" applyFont="1" applyBorder="1" applyProtection="1"/>
    <xf numFmtId="0" fontId="11" fillId="0" borderId="0" xfId="0" applyFont="1" applyBorder="1" applyAlignment="1" applyProtection="1">
      <alignment horizontal="center" vertical="center"/>
    </xf>
    <xf numFmtId="10" fontId="0" fillId="0" borderId="10" xfId="2" applyNumberFormat="1" applyFont="1" applyBorder="1" applyProtection="1"/>
    <xf numFmtId="0" fontId="5" fillId="0" borderId="9" xfId="3" applyFont="1" applyBorder="1"/>
    <xf numFmtId="0" fontId="5" fillId="0" borderId="8" xfId="3" applyFont="1" applyBorder="1"/>
    <xf numFmtId="0" fontId="0" fillId="0" borderId="0" xfId="0" applyFont="1" applyBorder="1" applyProtection="1"/>
    <xf numFmtId="0" fontId="0" fillId="0" borderId="11" xfId="0" applyFont="1" applyBorder="1" applyProtection="1"/>
    <xf numFmtId="10" fontId="0" fillId="0" borderId="0" xfId="0" applyNumberFormat="1" applyFont="1" applyBorder="1" applyProtection="1"/>
    <xf numFmtId="0" fontId="0" fillId="0" borderId="1" xfId="0" applyFont="1" applyFill="1" applyBorder="1" applyProtection="1"/>
    <xf numFmtId="0" fontId="0" fillId="0" borderId="2" xfId="0" applyFont="1" applyBorder="1" applyProtection="1"/>
    <xf numFmtId="10" fontId="0" fillId="0" borderId="2" xfId="0" applyNumberFormat="1" applyFont="1" applyBorder="1" applyProtection="1"/>
    <xf numFmtId="10" fontId="2" fillId="0" borderId="3" xfId="0" applyNumberFormat="1" applyFont="1" applyBorder="1" applyProtection="1"/>
    <xf numFmtId="9" fontId="5" fillId="2" borderId="12" xfId="2" applyFont="1" applyFill="1" applyBorder="1" applyProtection="1">
      <protection locked="0"/>
    </xf>
    <xf numFmtId="9" fontId="5" fillId="0" borderId="12" xfId="3" applyNumberFormat="1" applyFont="1" applyBorder="1"/>
    <xf numFmtId="0" fontId="5" fillId="0" borderId="13" xfId="3" applyFont="1" applyBorder="1"/>
    <xf numFmtId="0" fontId="0" fillId="0" borderId="9" xfId="0" applyFont="1" applyBorder="1" applyProtection="1"/>
    <xf numFmtId="10" fontId="2" fillId="0" borderId="11" xfId="0" applyNumberFormat="1" applyFont="1" applyBorder="1" applyProtection="1"/>
    <xf numFmtId="0" fontId="28" fillId="0" borderId="0" xfId="11" applyFont="1" applyBorder="1" applyAlignment="1">
      <alignment horizontal="center" vertical="center"/>
    </xf>
    <xf numFmtId="0" fontId="28" fillId="0" borderId="10" xfId="11" applyFont="1" applyBorder="1" applyAlignment="1">
      <alignment horizontal="center" vertical="center"/>
    </xf>
    <xf numFmtId="0" fontId="0" fillId="0" borderId="0" xfId="0" applyBorder="1" applyAlignment="1">
      <alignment horizontal="left" vertical="top" wrapText="1"/>
    </xf>
    <xf numFmtId="0" fontId="0" fillId="0" borderId="0" xfId="4" applyFont="1" applyBorder="1" applyAlignment="1" applyProtection="1">
      <alignment horizontal="center" vertical="center"/>
    </xf>
    <xf numFmtId="0" fontId="1" fillId="0" borderId="0" xfId="4" applyFont="1" applyBorder="1" applyAlignment="1" applyProtection="1">
      <alignment horizontal="center" vertical="center"/>
    </xf>
    <xf numFmtId="0" fontId="24" fillId="0" borderId="9" xfId="0" applyFont="1" applyBorder="1" applyAlignment="1" applyProtection="1">
      <alignment horizontal="center"/>
    </xf>
    <xf numFmtId="0" fontId="24" fillId="0" borderId="0" xfId="0" applyFont="1" applyBorder="1" applyAlignment="1" applyProtection="1">
      <alignment horizontal="center"/>
    </xf>
    <xf numFmtId="0" fontId="24" fillId="0" borderId="14" xfId="0" applyFont="1" applyBorder="1" applyAlignment="1" applyProtection="1">
      <alignment horizontal="center"/>
    </xf>
    <xf numFmtId="0" fontId="5" fillId="0" borderId="5"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3" xfId="0" applyFont="1" applyBorder="1" applyAlignment="1">
      <alignment horizontal="center" vertical="center"/>
    </xf>
    <xf numFmtId="0" fontId="0" fillId="0" borderId="15" xfId="0" applyFont="1" applyFill="1" applyBorder="1" applyAlignment="1" applyProtection="1">
      <alignment horizontal="left" vertical="center"/>
    </xf>
    <xf numFmtId="0" fontId="24" fillId="0" borderId="9" xfId="3" applyFont="1" applyBorder="1" applyAlignment="1">
      <alignment horizontal="center"/>
    </xf>
    <xf numFmtId="0" fontId="24" fillId="0" borderId="0" xfId="3" applyFont="1" applyBorder="1" applyAlignment="1">
      <alignment horizontal="center"/>
    </xf>
    <xf numFmtId="0" fontId="24" fillId="0" borderId="14" xfId="3" applyFont="1" applyBorder="1" applyAlignment="1">
      <alignment horizontal="center"/>
    </xf>
    <xf numFmtId="0" fontId="0" fillId="0" borderId="18" xfId="0" applyFont="1" applyBorder="1" applyAlignment="1" applyProtection="1">
      <alignment vertical="center"/>
    </xf>
    <xf numFmtId="0" fontId="32" fillId="0" borderId="0" xfId="11" applyFont="1" applyBorder="1" applyAlignment="1" applyProtection="1">
      <alignment horizontal="center"/>
    </xf>
    <xf numFmtId="0" fontId="28" fillId="0" borderId="0" xfId="11" applyFont="1" applyBorder="1" applyAlignment="1">
      <alignment horizontal="left"/>
    </xf>
    <xf numFmtId="0" fontId="23" fillId="0" borderId="0" xfId="3" applyFont="1" applyBorder="1" applyAlignment="1"/>
    <xf numFmtId="0" fontId="28" fillId="0" borderId="0" xfId="11" applyFont="1" applyBorder="1" applyAlignment="1">
      <alignment horizontal="right"/>
    </xf>
    <xf numFmtId="0" fontId="32" fillId="0" borderId="0" xfId="11" applyFont="1" applyBorder="1" applyAlignment="1">
      <alignment horizontal="center"/>
    </xf>
    <xf numFmtId="0" fontId="38" fillId="0" borderId="0" xfId="11" applyFont="1" applyBorder="1" applyAlignment="1" applyProtection="1">
      <alignment horizontal="center"/>
    </xf>
    <xf numFmtId="0" fontId="39" fillId="0" borderId="0" xfId="11" applyFont="1" applyBorder="1" applyAlignment="1">
      <alignment horizontal="left"/>
    </xf>
    <xf numFmtId="0" fontId="40" fillId="0" borderId="0" xfId="3" applyFont="1" applyBorder="1" applyAlignment="1"/>
    <xf numFmtId="0" fontId="39" fillId="0" borderId="0" xfId="11" applyFont="1" applyBorder="1" applyAlignment="1">
      <alignment horizontal="center" vertical="center"/>
    </xf>
    <xf numFmtId="0" fontId="39" fillId="0" borderId="0" xfId="11" applyFont="1" applyBorder="1" applyAlignment="1">
      <alignment horizontal="right"/>
    </xf>
    <xf numFmtId="0" fontId="38" fillId="0" borderId="0" xfId="11" applyFont="1" applyBorder="1" applyAlignment="1">
      <alignment horizontal="center"/>
    </xf>
    <xf numFmtId="10" fontId="38" fillId="0" borderId="0" xfId="11" applyNumberFormat="1" applyFont="1" applyBorder="1" applyAlignment="1" applyProtection="1">
      <alignment horizontal="center"/>
    </xf>
    <xf numFmtId="10" fontId="39" fillId="0" borderId="0" xfId="11" applyNumberFormat="1" applyFont="1" applyBorder="1" applyAlignment="1">
      <alignment horizontal="left"/>
    </xf>
    <xf numFmtId="10" fontId="38" fillId="0" borderId="0" xfId="11" applyNumberFormat="1" applyFont="1" applyBorder="1" applyAlignment="1">
      <alignment horizontal="center"/>
    </xf>
    <xf numFmtId="0" fontId="24" fillId="0" borderId="9" xfId="3" applyFont="1" applyBorder="1" applyAlignment="1"/>
    <xf numFmtId="0" fontId="24" fillId="0" borderId="0" xfId="3" applyFont="1" applyBorder="1" applyAlignment="1"/>
    <xf numFmtId="0" fontId="24" fillId="0" borderId="14" xfId="3" applyFont="1" applyBorder="1" applyAlignment="1"/>
    <xf numFmtId="0" fontId="41" fillId="0" borderId="0" xfId="11" applyFont="1" applyBorder="1" applyAlignment="1" applyProtection="1">
      <alignment horizontal="center"/>
    </xf>
    <xf numFmtId="0" fontId="41" fillId="0" borderId="0" xfId="11" applyFont="1" applyBorder="1" applyAlignment="1">
      <alignment horizontal="left"/>
    </xf>
    <xf numFmtId="0" fontId="41" fillId="0" borderId="0" xfId="11" applyFont="1" applyBorder="1" applyAlignment="1">
      <alignment horizontal="center" vertical="center"/>
    </xf>
    <xf numFmtId="0" fontId="41" fillId="0" borderId="0" xfId="11" applyFont="1" applyBorder="1" applyAlignment="1">
      <alignment horizontal="right"/>
    </xf>
    <xf numFmtId="0" fontId="41" fillId="0" borderId="0" xfId="11" applyFont="1" applyBorder="1" applyAlignment="1">
      <alignment horizontal="center"/>
    </xf>
    <xf numFmtId="0" fontId="41" fillId="0" borderId="9" xfId="11" applyFont="1" applyBorder="1" applyAlignment="1" applyProtection="1">
      <alignment horizontal="center"/>
    </xf>
    <xf numFmtId="0" fontId="41" fillId="0" borderId="8" xfId="11" applyFont="1" applyBorder="1" applyAlignment="1" applyProtection="1">
      <alignment horizontal="center"/>
    </xf>
    <xf numFmtId="10" fontId="41" fillId="0" borderId="10" xfId="11" applyNumberFormat="1" applyFont="1" applyBorder="1" applyAlignment="1" applyProtection="1">
      <alignment horizontal="center"/>
    </xf>
    <xf numFmtId="0" fontId="41" fillId="0" borderId="9" xfId="11" applyFont="1" applyBorder="1" applyAlignment="1">
      <alignment horizontal="left"/>
    </xf>
    <xf numFmtId="0" fontId="41" fillId="0" borderId="8" xfId="11" applyFont="1" applyBorder="1" applyAlignment="1">
      <alignment horizontal="left"/>
    </xf>
    <xf numFmtId="10" fontId="41" fillId="0" borderId="10" xfId="11" applyNumberFormat="1" applyFont="1" applyBorder="1" applyAlignment="1">
      <alignment horizontal="left"/>
    </xf>
    <xf numFmtId="0" fontId="41" fillId="0" borderId="9" xfId="11" applyFont="1" applyBorder="1" applyAlignment="1">
      <alignment horizontal="center"/>
    </xf>
    <xf numFmtId="0" fontId="41" fillId="0" borderId="8" xfId="11" applyFont="1" applyBorder="1" applyAlignment="1">
      <alignment horizontal="center"/>
    </xf>
    <xf numFmtId="10" fontId="41" fillId="0" borderId="10" xfId="11" applyNumberFormat="1" applyFont="1" applyBorder="1" applyAlignment="1">
      <alignment horizontal="center"/>
    </xf>
    <xf numFmtId="0" fontId="16" fillId="0" borderId="0" xfId="11" applyFont="1" applyBorder="1" applyAlignment="1" applyProtection="1">
      <alignment horizontal="center"/>
    </xf>
    <xf numFmtId="10" fontId="16" fillId="0" borderId="10" xfId="11" applyNumberFormat="1" applyFont="1" applyBorder="1" applyAlignment="1" applyProtection="1">
      <alignment horizontal="center"/>
    </xf>
    <xf numFmtId="0" fontId="16" fillId="0" borderId="0" xfId="11" applyFont="1" applyBorder="1" applyAlignment="1">
      <alignment horizontal="left"/>
    </xf>
    <xf numFmtId="10" fontId="16" fillId="0" borderId="10" xfId="11" applyNumberFormat="1" applyFont="1" applyBorder="1" applyAlignment="1">
      <alignment horizontal="left"/>
    </xf>
    <xf numFmtId="0" fontId="6" fillId="0" borderId="0" xfId="3" applyFont="1" applyBorder="1"/>
    <xf numFmtId="0" fontId="16" fillId="0" borderId="0" xfId="11" applyFont="1" applyBorder="1" applyAlignment="1">
      <alignment horizontal="center"/>
    </xf>
    <xf numFmtId="10" fontId="16" fillId="0" borderId="10" xfId="11" applyNumberFormat="1" applyFont="1" applyBorder="1" applyAlignment="1">
      <alignment horizontal="center"/>
    </xf>
    <xf numFmtId="0" fontId="24" fillId="0" borderId="0" xfId="3" applyFont="1" applyBorder="1" applyAlignment="1">
      <alignment vertical="center"/>
    </xf>
    <xf numFmtId="0" fontId="24" fillId="0" borderId="9" xfId="3" applyFont="1" applyBorder="1" applyAlignment="1">
      <alignment horizontal="center" vertical="center"/>
    </xf>
    <xf numFmtId="0" fontId="24" fillId="0" borderId="0" xfId="3" applyFont="1" applyBorder="1" applyAlignment="1">
      <alignment horizontal="center" vertical="center"/>
    </xf>
    <xf numFmtId="0" fontId="24" fillId="0" borderId="14" xfId="3" applyFont="1" applyBorder="1" applyAlignment="1">
      <alignment horizontal="center" vertical="center"/>
    </xf>
    <xf numFmtId="0" fontId="6" fillId="0" borderId="0" xfId="3" applyFont="1" applyBorder="1" applyAlignment="1">
      <alignment vertical="top"/>
    </xf>
    <xf numFmtId="10" fontId="2" fillId="0" borderId="0" xfId="8" applyNumberFormat="1" applyFont="1" applyBorder="1" applyAlignment="1">
      <alignment horizontal="right" vertical="top"/>
    </xf>
    <xf numFmtId="0" fontId="5" fillId="0" borderId="3" xfId="3" applyFont="1" applyBorder="1"/>
    <xf numFmtId="0" fontId="20" fillId="0" borderId="0" xfId="0" applyFont="1" applyBorder="1" applyAlignment="1" applyProtection="1"/>
    <xf numFmtId="0" fontId="0" fillId="0" borderId="0" xfId="0" applyBorder="1" applyAlignment="1" applyProtection="1">
      <alignment horizontal="center" vertical="top"/>
    </xf>
    <xf numFmtId="0" fontId="32" fillId="0" borderId="0" xfId="11" applyFont="1" applyBorder="1" applyAlignment="1" applyProtection="1"/>
    <xf numFmtId="0" fontId="5" fillId="0" borderId="0" xfId="3" applyFont="1" applyBorder="1" applyAlignment="1"/>
    <xf numFmtId="10" fontId="6" fillId="0" borderId="10" xfId="3" applyNumberFormat="1" applyFont="1" applyBorder="1"/>
    <xf numFmtId="10" fontId="5" fillId="0" borderId="10" xfId="3" applyNumberFormat="1" applyFont="1" applyBorder="1"/>
    <xf numFmtId="0" fontId="24" fillId="0" borderId="9" xfId="0" applyFont="1" applyBorder="1" applyAlignment="1" applyProtection="1">
      <alignment vertical="center"/>
    </xf>
    <xf numFmtId="0" fontId="24" fillId="0" borderId="0" xfId="0" applyFont="1" applyBorder="1" applyAlignment="1" applyProtection="1">
      <alignment vertical="center"/>
    </xf>
    <xf numFmtId="0" fontId="5" fillId="0" borderId="6" xfId="3" applyFont="1" applyBorder="1"/>
    <xf numFmtId="9" fontId="0" fillId="6" borderId="6" xfId="0" applyNumberFormat="1" applyFill="1" applyBorder="1" applyAlignment="1" applyProtection="1">
      <alignment horizontal="center" vertical="center"/>
      <protection locked="0"/>
    </xf>
    <xf numFmtId="9" fontId="1" fillId="6" borderId="6" xfId="4" applyNumberFormat="1" applyFont="1" applyFill="1" applyBorder="1" applyAlignment="1" applyProtection="1">
      <alignment horizontal="center" vertical="center"/>
      <protection locked="0"/>
    </xf>
    <xf numFmtId="9" fontId="5" fillId="6" borderId="6" xfId="3" applyNumberFormat="1" applyFont="1" applyFill="1" applyBorder="1" applyAlignment="1" applyProtection="1">
      <alignment horizontal="center" vertical="center"/>
      <protection locked="0"/>
    </xf>
    <xf numFmtId="0" fontId="0" fillId="0" borderId="0" xfId="4" applyFont="1" applyBorder="1" applyAlignment="1">
      <alignment horizontal="center"/>
    </xf>
    <xf numFmtId="175" fontId="1" fillId="0" borderId="0" xfId="5" applyNumberFormat="1" applyFont="1" applyBorder="1" applyAlignment="1"/>
    <xf numFmtId="9" fontId="5" fillId="2" borderId="0" xfId="5" applyNumberFormat="1" applyFont="1" applyFill="1" applyBorder="1" applyAlignment="1" applyProtection="1">
      <protection locked="0"/>
    </xf>
    <xf numFmtId="10" fontId="5" fillId="0" borderId="15" xfId="3" applyNumberFormat="1" applyFont="1" applyBorder="1"/>
    <xf numFmtId="0" fontId="43" fillId="0" borderId="2" xfId="3" applyFont="1" applyBorder="1" applyAlignment="1">
      <alignment vertical="center"/>
    </xf>
    <xf numFmtId="0" fontId="42" fillId="0" borderId="1" xfId="11" applyFont="1" applyBorder="1" applyAlignment="1">
      <alignment vertical="center"/>
    </xf>
    <xf numFmtId="0" fontId="42" fillId="0" borderId="1" xfId="11" applyFont="1" applyBorder="1" applyAlignment="1" applyProtection="1">
      <alignment vertical="center"/>
    </xf>
    <xf numFmtId="0" fontId="44" fillId="0" borderId="2" xfId="11" applyFont="1" applyBorder="1" applyAlignment="1">
      <alignment vertical="center"/>
    </xf>
    <xf numFmtId="0" fontId="44" fillId="0" borderId="3" xfId="11" applyFont="1" applyBorder="1" applyAlignment="1">
      <alignment vertical="center"/>
    </xf>
    <xf numFmtId="0" fontId="44" fillId="0" borderId="2" xfId="11" applyFont="1" applyBorder="1" applyAlignment="1" applyProtection="1">
      <alignment vertical="center"/>
    </xf>
    <xf numFmtId="0" fontId="44" fillId="0" borderId="3" xfId="11" applyFont="1" applyBorder="1" applyAlignment="1" applyProtection="1">
      <alignment vertical="center"/>
    </xf>
    <xf numFmtId="0" fontId="45" fillId="0" borderId="2" xfId="11" applyFont="1" applyBorder="1" applyAlignment="1">
      <alignment vertical="center"/>
    </xf>
    <xf numFmtId="0" fontId="45" fillId="0" borderId="3" xfId="11" applyFont="1" applyBorder="1" applyAlignment="1">
      <alignment vertical="center"/>
    </xf>
    <xf numFmtId="171" fontId="0" fillId="2" borderId="6" xfId="0" applyNumberFormat="1" applyFill="1" applyBorder="1" applyProtection="1">
      <protection locked="0"/>
    </xf>
    <xf numFmtId="43" fontId="0" fillId="2" borderId="6" xfId="1" applyFont="1" applyFill="1" applyBorder="1" applyProtection="1">
      <protection locked="0"/>
    </xf>
    <xf numFmtId="0" fontId="0" fillId="7" borderId="5" xfId="0" applyFill="1" applyBorder="1" applyAlignment="1">
      <alignment vertical="top" wrapText="1"/>
    </xf>
    <xf numFmtId="0" fontId="0" fillId="7" borderId="0" xfId="0" applyFill="1" applyBorder="1" applyAlignment="1">
      <alignment vertical="top" wrapText="1"/>
    </xf>
    <xf numFmtId="10" fontId="2" fillId="7" borderId="0" xfId="0" applyNumberFormat="1" applyFont="1" applyFill="1" applyBorder="1"/>
    <xf numFmtId="10" fontId="0" fillId="7" borderId="0" xfId="0" applyNumberFormat="1" applyFill="1" applyBorder="1"/>
    <xf numFmtId="10" fontId="0" fillId="0" borderId="0" xfId="0" applyNumberFormat="1" applyBorder="1"/>
    <xf numFmtId="10" fontId="0" fillId="7" borderId="5" xfId="0" applyNumberFormat="1" applyFill="1" applyBorder="1" applyAlignment="1">
      <alignment vertical="top" wrapText="1"/>
    </xf>
    <xf numFmtId="0" fontId="0" fillId="0" borderId="0" xfId="0" applyBorder="1" applyAlignment="1">
      <alignment vertical="center"/>
    </xf>
    <xf numFmtId="0" fontId="0" fillId="0" borderId="5" xfId="0" applyBorder="1" applyAlignment="1">
      <alignment vertical="center"/>
    </xf>
    <xf numFmtId="0" fontId="0" fillId="0" borderId="13" xfId="0" applyBorder="1" applyAlignment="1">
      <alignment vertical="center"/>
    </xf>
    <xf numFmtId="0" fontId="0" fillId="0" borderId="9" xfId="0" applyBorder="1" applyAlignment="1">
      <alignment vertical="top"/>
    </xf>
    <xf numFmtId="0" fontId="0" fillId="0" borderId="14" xfId="0" applyBorder="1" applyAlignment="1">
      <alignment vertical="top"/>
    </xf>
    <xf numFmtId="0" fontId="0" fillId="0" borderId="8" xfId="0" applyBorder="1" applyAlignment="1">
      <alignment vertical="top"/>
    </xf>
    <xf numFmtId="0" fontId="0" fillId="0" borderId="15" xfId="0" applyBorder="1" applyAlignment="1">
      <alignment vertical="top"/>
    </xf>
    <xf numFmtId="0" fontId="2" fillId="0" borderId="5" xfId="0" applyFont="1" applyBorder="1" applyAlignment="1">
      <alignment vertical="center"/>
    </xf>
    <xf numFmtId="0" fontId="2" fillId="0" borderId="12" xfId="0" applyFont="1" applyBorder="1" applyAlignment="1">
      <alignment vertical="center"/>
    </xf>
    <xf numFmtId="0" fontId="2" fillId="0" borderId="13" xfId="0" applyFont="1" applyBorder="1" applyAlignment="1">
      <alignment vertical="center"/>
    </xf>
    <xf numFmtId="0" fontId="2" fillId="0" borderId="9" xfId="0" applyFont="1" applyBorder="1" applyAlignment="1">
      <alignment vertical="center"/>
    </xf>
    <xf numFmtId="0" fontId="2" fillId="0" borderId="0" xfId="0" applyFont="1" applyBorder="1" applyAlignment="1">
      <alignment vertical="center"/>
    </xf>
    <xf numFmtId="0" fontId="2" fillId="0" borderId="14" xfId="0" applyFont="1" applyBorder="1" applyAlignment="1">
      <alignment vertical="center"/>
    </xf>
    <xf numFmtId="0" fontId="2" fillId="0" borderId="9" xfId="0" applyFont="1" applyBorder="1" applyAlignment="1">
      <alignment horizontal="left" vertical="center"/>
    </xf>
    <xf numFmtId="0" fontId="2" fillId="0" borderId="0" xfId="0" applyFont="1" applyBorder="1" applyAlignment="1">
      <alignment horizontal="left" vertical="center"/>
    </xf>
    <xf numFmtId="0" fontId="2" fillId="0" borderId="14" xfId="0" applyFont="1" applyBorder="1" applyAlignment="1">
      <alignment horizontal="left" vertical="center"/>
    </xf>
    <xf numFmtId="0" fontId="2" fillId="0" borderId="8" xfId="0" applyFont="1" applyBorder="1" applyAlignment="1">
      <alignment vertical="center"/>
    </xf>
    <xf numFmtId="0" fontId="2" fillId="0" borderId="10" xfId="0" applyFont="1" applyBorder="1" applyAlignment="1">
      <alignment vertical="center"/>
    </xf>
    <xf numFmtId="0" fontId="2" fillId="0" borderId="15" xfId="0" applyFont="1" applyBorder="1" applyAlignment="1">
      <alignment vertical="center"/>
    </xf>
    <xf numFmtId="0" fontId="0" fillId="0" borderId="9" xfId="0" applyBorder="1" applyAlignment="1">
      <alignment horizontal="center" vertical="center" wrapText="1"/>
    </xf>
    <xf numFmtId="0" fontId="0" fillId="0" borderId="9" xfId="0" applyFont="1" applyBorder="1" applyAlignment="1">
      <alignment horizontal="center" vertical="center" wrapText="1"/>
    </xf>
    <xf numFmtId="0" fontId="0" fillId="0" borderId="11" xfId="0" applyBorder="1" applyAlignment="1">
      <alignment vertical="center"/>
    </xf>
    <xf numFmtId="0" fontId="0" fillId="0" borderId="11" xfId="0" applyFill="1" applyBorder="1" applyAlignment="1">
      <alignment vertical="center"/>
    </xf>
    <xf numFmtId="0" fontId="0" fillId="0" borderId="14" xfId="0" applyBorder="1" applyAlignment="1">
      <alignment horizontal="center" vertical="center" wrapText="1"/>
    </xf>
    <xf numFmtId="0" fontId="0" fillId="0" borderId="0" xfId="0" applyFont="1" applyBorder="1" applyAlignment="1">
      <alignment horizontal="center" vertical="center" wrapText="1"/>
    </xf>
    <xf numFmtId="0" fontId="0" fillId="0" borderId="14" xfId="0" applyFont="1" applyBorder="1" applyAlignment="1">
      <alignment horizontal="center" vertical="center" wrapText="1"/>
    </xf>
    <xf numFmtId="0" fontId="0" fillId="0" borderId="0" xfId="0" applyAlignment="1">
      <alignment vertical="center"/>
    </xf>
    <xf numFmtId="10" fontId="0" fillId="7" borderId="4" xfId="0" applyNumberFormat="1" applyFill="1" applyBorder="1" applyAlignment="1">
      <alignment vertical="top" wrapText="1"/>
    </xf>
    <xf numFmtId="0" fontId="0" fillId="7" borderId="1" xfId="0" applyFill="1" applyBorder="1" applyAlignment="1">
      <alignment vertical="top" wrapText="1"/>
    </xf>
    <xf numFmtId="10" fontId="0" fillId="7" borderId="1" xfId="0" applyNumberFormat="1" applyFill="1" applyBorder="1" applyAlignment="1">
      <alignment vertical="top" wrapText="1"/>
    </xf>
    <xf numFmtId="10" fontId="0" fillId="7" borderId="6" xfId="0" applyNumberFormat="1" applyFill="1" applyBorder="1" applyAlignment="1">
      <alignment vertical="top" wrapText="1"/>
    </xf>
    <xf numFmtId="0" fontId="2" fillId="0" borderId="0" xfId="0" applyFont="1" applyBorder="1" applyAlignment="1" applyProtection="1">
      <alignment horizontal="left" vertical="center"/>
    </xf>
    <xf numFmtId="10" fontId="2" fillId="0" borderId="0" xfId="0" applyNumberFormat="1" applyFont="1" applyBorder="1" applyAlignment="1" applyProtection="1">
      <alignment vertical="center"/>
    </xf>
    <xf numFmtId="10" fontId="6" fillId="0" borderId="2" xfId="3" applyNumberFormat="1" applyFont="1" applyFill="1" applyBorder="1"/>
    <xf numFmtId="0" fontId="2" fillId="0" borderId="0" xfId="4" applyFont="1" applyBorder="1"/>
    <xf numFmtId="0" fontId="2" fillId="0" borderId="8" xfId="4" applyFont="1" applyFill="1" applyBorder="1"/>
    <xf numFmtId="0" fontId="0" fillId="0" borderId="0" xfId="0" applyFont="1" applyBorder="1"/>
    <xf numFmtId="0" fontId="0" fillId="0" borderId="14" xfId="0" applyFont="1" applyBorder="1" applyProtection="1"/>
    <xf numFmtId="0" fontId="7" fillId="0" borderId="0" xfId="0" applyFont="1" applyBorder="1"/>
    <xf numFmtId="0" fontId="7" fillId="0" borderId="14" xfId="0" applyFont="1" applyBorder="1" applyProtection="1"/>
    <xf numFmtId="0" fontId="7" fillId="0" borderId="0" xfId="0" applyFont="1" applyBorder="1" applyProtection="1"/>
    <xf numFmtId="0" fontId="2" fillId="0" borderId="11" xfId="0" applyFont="1" applyBorder="1" applyAlignment="1">
      <alignment vertical="center"/>
    </xf>
    <xf numFmtId="10" fontId="2" fillId="7" borderId="5" xfId="0" applyNumberFormat="1" applyFont="1" applyFill="1" applyBorder="1" applyAlignment="1">
      <alignment vertical="top" wrapText="1"/>
    </xf>
    <xf numFmtId="0" fontId="0" fillId="0" borderId="6" xfId="0" applyBorder="1" applyAlignment="1">
      <alignment horizontal="center" vertical="top"/>
    </xf>
    <xf numFmtId="0" fontId="0" fillId="8" borderId="1" xfId="0" applyFill="1" applyBorder="1"/>
    <xf numFmtId="0" fontId="0" fillId="8" borderId="2" xfId="0" applyFill="1" applyBorder="1"/>
    <xf numFmtId="0" fontId="0" fillId="8" borderId="3" xfId="0" applyFill="1" applyBorder="1"/>
    <xf numFmtId="0" fontId="17" fillId="0" borderId="12" xfId="0" applyFont="1" applyBorder="1" applyAlignment="1">
      <alignment horizontal="center" vertical="top" wrapText="1"/>
    </xf>
    <xf numFmtId="0" fontId="17" fillId="0" borderId="13" xfId="0" applyFont="1" applyBorder="1" applyAlignment="1">
      <alignment horizontal="center" vertical="top" wrapText="1"/>
    </xf>
    <xf numFmtId="0" fontId="17" fillId="0" borderId="0" xfId="0" applyFont="1" applyBorder="1" applyAlignment="1">
      <alignment horizontal="center" vertical="top" wrapText="1"/>
    </xf>
    <xf numFmtId="0" fontId="17" fillId="0" borderId="14" xfId="0" applyFont="1" applyBorder="1" applyAlignment="1">
      <alignment horizontal="center" vertical="top" wrapText="1"/>
    </xf>
    <xf numFmtId="0" fontId="18" fillId="0" borderId="0" xfId="0" applyFont="1" applyBorder="1" applyAlignment="1">
      <alignment horizontal="center"/>
    </xf>
    <xf numFmtId="0" fontId="18" fillId="0" borderId="14" xfId="0" applyFont="1" applyBorder="1" applyAlignment="1">
      <alignment horizontal="center"/>
    </xf>
    <xf numFmtId="0" fontId="28" fillId="0" borderId="0" xfId="11" applyFont="1" applyBorder="1" applyAlignment="1">
      <alignment horizontal="center" vertical="center"/>
    </xf>
    <xf numFmtId="0" fontId="28" fillId="0" borderId="14" xfId="11" applyFont="1" applyBorder="1" applyAlignment="1">
      <alignment horizontal="center" vertical="center"/>
    </xf>
    <xf numFmtId="0" fontId="28" fillId="0" borderId="10" xfId="11" applyFont="1" applyBorder="1" applyAlignment="1">
      <alignment horizontal="center" vertical="center"/>
    </xf>
    <xf numFmtId="0" fontId="28" fillId="0" borderId="15" xfId="11" applyFont="1" applyBorder="1" applyAlignment="1">
      <alignment horizontal="center" vertical="center"/>
    </xf>
    <xf numFmtId="0" fontId="21" fillId="0" borderId="5" xfId="3" applyFont="1" applyBorder="1" applyAlignment="1">
      <alignment horizontal="center"/>
    </xf>
    <xf numFmtId="0" fontId="21" fillId="0" borderId="12" xfId="3" applyFont="1" applyBorder="1" applyAlignment="1">
      <alignment horizontal="center"/>
    </xf>
    <xf numFmtId="0" fontId="21" fillId="0" borderId="13" xfId="3" applyFont="1" applyBorder="1" applyAlignment="1">
      <alignment horizontal="center"/>
    </xf>
    <xf numFmtId="0" fontId="21" fillId="0" borderId="9" xfId="3" applyFont="1" applyBorder="1" applyAlignment="1">
      <alignment horizontal="center"/>
    </xf>
    <xf numFmtId="0" fontId="21" fillId="0" borderId="0" xfId="3" applyFont="1" applyBorder="1" applyAlignment="1">
      <alignment horizontal="center"/>
    </xf>
    <xf numFmtId="0" fontId="21" fillId="0" borderId="14" xfId="3" applyFont="1" applyBorder="1" applyAlignment="1">
      <alignment horizontal="center"/>
    </xf>
    <xf numFmtId="0" fontId="18" fillId="6" borderId="9" xfId="0" applyFont="1" applyFill="1" applyBorder="1" applyAlignment="1">
      <alignment horizontal="left" vertical="top" wrapText="1"/>
    </xf>
    <xf numFmtId="0" fontId="18" fillId="6" borderId="0" xfId="0" applyFont="1" applyFill="1" applyBorder="1" applyAlignment="1">
      <alignment horizontal="left" vertical="top" wrapText="1"/>
    </xf>
    <xf numFmtId="0" fontId="18" fillId="6" borderId="14" xfId="0" applyFont="1" applyFill="1" applyBorder="1" applyAlignment="1">
      <alignment horizontal="left" vertical="top" wrapText="1"/>
    </xf>
    <xf numFmtId="0" fontId="18" fillId="0" borderId="9" xfId="0" applyFont="1" applyBorder="1" applyAlignment="1">
      <alignment horizontal="left" vertical="top" wrapText="1"/>
    </xf>
    <xf numFmtId="0" fontId="18" fillId="0" borderId="0" xfId="0" applyFont="1" applyBorder="1" applyAlignment="1">
      <alignment horizontal="left" vertical="top" wrapText="1"/>
    </xf>
    <xf numFmtId="0" fontId="18" fillId="0" borderId="14" xfId="0" applyFont="1" applyBorder="1" applyAlignment="1">
      <alignment horizontal="left" vertical="top" wrapText="1"/>
    </xf>
    <xf numFmtId="14" fontId="29" fillId="0" borderId="12" xfId="0" applyNumberFormat="1" applyFont="1" applyBorder="1" applyAlignment="1">
      <alignment horizontal="center"/>
    </xf>
    <xf numFmtId="14" fontId="29" fillId="0" borderId="13" xfId="0" applyNumberFormat="1" applyFont="1" applyBorder="1" applyAlignment="1">
      <alignment horizontal="center"/>
    </xf>
    <xf numFmtId="0" fontId="2" fillId="0" borderId="5" xfId="0" applyFont="1" applyBorder="1" applyAlignment="1">
      <alignment horizontal="center"/>
    </xf>
    <xf numFmtId="0" fontId="2" fillId="0" borderId="12" xfId="0" applyFont="1" applyBorder="1" applyAlignment="1">
      <alignment horizontal="center"/>
    </xf>
    <xf numFmtId="0" fontId="2" fillId="0" borderId="13" xfId="0" applyFont="1" applyBorder="1" applyAlignment="1">
      <alignment horizontal="center"/>
    </xf>
    <xf numFmtId="0" fontId="29" fillId="0" borderId="9" xfId="0" applyFont="1" applyBorder="1" applyAlignment="1">
      <alignment horizontal="center"/>
    </xf>
    <xf numFmtId="0" fontId="29" fillId="0" borderId="0" xfId="0" applyFont="1" applyBorder="1" applyAlignment="1">
      <alignment horizontal="center"/>
    </xf>
    <xf numFmtId="0" fontId="29" fillId="0" borderId="14" xfId="0" applyFont="1" applyBorder="1" applyAlignment="1">
      <alignment horizontal="center"/>
    </xf>
    <xf numFmtId="0" fontId="25" fillId="0" borderId="8" xfId="11" applyBorder="1" applyAlignment="1">
      <alignment horizontal="center"/>
    </xf>
    <xf numFmtId="0" fontId="0" fillId="0" borderId="10" xfId="0" applyBorder="1" applyAlignment="1">
      <alignment horizontal="center"/>
    </xf>
    <xf numFmtId="0" fontId="0" fillId="0" borderId="15" xfId="0" applyBorder="1" applyAlignment="1">
      <alignment horizontal="center"/>
    </xf>
    <xf numFmtId="172" fontId="18" fillId="2" borderId="12" xfId="0" applyNumberFormat="1" applyFont="1" applyFill="1" applyBorder="1" applyAlignment="1" applyProtection="1">
      <alignment horizontal="center"/>
      <protection locked="0"/>
    </xf>
    <xf numFmtId="172" fontId="18" fillId="2" borderId="13" xfId="0" applyNumberFormat="1" applyFont="1" applyFill="1" applyBorder="1" applyAlignment="1" applyProtection="1">
      <alignment horizontal="center"/>
      <protection locked="0"/>
    </xf>
    <xf numFmtId="173" fontId="18" fillId="2" borderId="0" xfId="0" applyNumberFormat="1" applyFont="1" applyFill="1" applyBorder="1" applyAlignment="1" applyProtection="1">
      <alignment horizontal="center"/>
      <protection locked="0"/>
    </xf>
    <xf numFmtId="173" fontId="18" fillId="2" borderId="14" xfId="0" applyNumberFormat="1" applyFont="1" applyFill="1" applyBorder="1" applyAlignment="1" applyProtection="1">
      <alignment horizontal="center"/>
      <protection locked="0"/>
    </xf>
    <xf numFmtId="174" fontId="17" fillId="0" borderId="2" xfId="0" applyNumberFormat="1" applyFont="1" applyBorder="1" applyAlignment="1">
      <alignment horizontal="center"/>
    </xf>
    <xf numFmtId="174" fontId="17" fillId="0" borderId="3" xfId="0" applyNumberFormat="1" applyFont="1" applyBorder="1" applyAlignment="1">
      <alignment horizontal="center"/>
    </xf>
    <xf numFmtId="0" fontId="2" fillId="0" borderId="0" xfId="0" applyFont="1" applyAlignment="1">
      <alignment horizontal="center" vertical="center"/>
    </xf>
    <xf numFmtId="14" fontId="2" fillId="2" borderId="2" xfId="0" applyNumberFormat="1" applyFont="1" applyFill="1" applyBorder="1" applyAlignment="1" applyProtection="1">
      <alignment horizontal="center" vertical="center"/>
      <protection locked="0"/>
    </xf>
    <xf numFmtId="14" fontId="2" fillId="2" borderId="3" xfId="0" applyNumberFormat="1" applyFont="1" applyFill="1" applyBorder="1" applyAlignment="1" applyProtection="1">
      <alignment horizontal="center" vertical="center"/>
      <protection locked="0"/>
    </xf>
    <xf numFmtId="0" fontId="0" fillId="2" borderId="9"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0" borderId="9" xfId="0" applyFont="1" applyFill="1" applyBorder="1" applyAlignment="1" applyProtection="1">
      <alignment horizontal="left" vertical="center"/>
    </xf>
    <xf numFmtId="0" fontId="0" fillId="0" borderId="0" xfId="0" applyFont="1" applyFill="1" applyBorder="1" applyAlignment="1" applyProtection="1">
      <alignment horizontal="left" vertical="center"/>
    </xf>
    <xf numFmtId="0" fontId="0" fillId="2" borderId="8" xfId="0" applyFont="1" applyFill="1" applyBorder="1" applyAlignment="1" applyProtection="1">
      <alignment horizontal="left" vertical="center"/>
      <protection locked="0"/>
    </xf>
    <xf numFmtId="0" fontId="0" fillId="2" borderId="10" xfId="0" applyFont="1"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0" fillId="2" borderId="10" xfId="0" applyFill="1" applyBorder="1" applyAlignment="1" applyProtection="1">
      <alignment horizontal="left" vertical="center"/>
      <protection locked="0"/>
    </xf>
    <xf numFmtId="0" fontId="27" fillId="2" borderId="5" xfId="0" applyFont="1" applyFill="1" applyBorder="1" applyAlignment="1" applyProtection="1">
      <alignment horizontal="center" vertical="top" wrapText="1"/>
    </xf>
    <xf numFmtId="0" fontId="27" fillId="2" borderId="12" xfId="0" applyFont="1" applyFill="1" applyBorder="1" applyAlignment="1" applyProtection="1">
      <alignment horizontal="center" vertical="top" wrapText="1"/>
    </xf>
    <xf numFmtId="0" fontId="27" fillId="2" borderId="13" xfId="0" applyFont="1" applyFill="1" applyBorder="1" applyAlignment="1" applyProtection="1">
      <alignment horizontal="center" vertical="top" wrapText="1"/>
    </xf>
    <xf numFmtId="0" fontId="27" fillId="2" borderId="9" xfId="0" applyFont="1" applyFill="1" applyBorder="1" applyAlignment="1" applyProtection="1">
      <alignment horizontal="center" vertical="top" wrapText="1"/>
    </xf>
    <xf numFmtId="0" fontId="27" fillId="2" borderId="0" xfId="0" applyFont="1" applyFill="1" applyBorder="1" applyAlignment="1" applyProtection="1">
      <alignment horizontal="center" vertical="top" wrapText="1"/>
    </xf>
    <xf numFmtId="0" fontId="27" fillId="2" borderId="14" xfId="0" applyFont="1" applyFill="1" applyBorder="1" applyAlignment="1" applyProtection="1">
      <alignment horizontal="center" vertical="top" wrapText="1"/>
    </xf>
    <xf numFmtId="0" fontId="27" fillId="2" borderId="8" xfId="0" applyFont="1" applyFill="1" applyBorder="1" applyAlignment="1" applyProtection="1">
      <alignment horizontal="center" vertical="top" wrapText="1"/>
    </xf>
    <xf numFmtId="0" fontId="27" fillId="2" borderId="10" xfId="0" applyFont="1" applyFill="1" applyBorder="1" applyAlignment="1" applyProtection="1">
      <alignment horizontal="center" vertical="top" wrapText="1"/>
    </xf>
    <xf numFmtId="0" fontId="27" fillId="2" borderId="15" xfId="0" applyFont="1" applyFill="1" applyBorder="1" applyAlignment="1" applyProtection="1">
      <alignment horizontal="center" vertical="top" wrapText="1"/>
    </xf>
    <xf numFmtId="0" fontId="2" fillId="0" borderId="12" xfId="0" applyFont="1" applyBorder="1" applyAlignment="1">
      <alignment horizontal="center" vertical="top" wrapText="1"/>
    </xf>
    <xf numFmtId="0" fontId="2" fillId="0" borderId="13" xfId="0" applyFont="1" applyBorder="1" applyAlignment="1">
      <alignment horizontal="center" vertical="top" wrapText="1"/>
    </xf>
    <xf numFmtId="0" fontId="2" fillId="0" borderId="0" xfId="0" applyFont="1" applyBorder="1" applyAlignment="1">
      <alignment horizontal="center" vertical="top" wrapText="1"/>
    </xf>
    <xf numFmtId="0" fontId="2" fillId="0" borderId="14" xfId="0" applyFont="1" applyBorder="1" applyAlignment="1">
      <alignment horizontal="center" vertical="top" wrapText="1"/>
    </xf>
    <xf numFmtId="0" fontId="20" fillId="0" borderId="6" xfId="0" applyFont="1" applyBorder="1" applyAlignment="1">
      <alignment horizontal="center" vertical="center" wrapText="1"/>
    </xf>
    <xf numFmtId="0" fontId="2" fillId="0" borderId="5"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35" fillId="0" borderId="1" xfId="11" applyFont="1" applyBorder="1" applyAlignment="1">
      <alignment horizontal="center"/>
    </xf>
    <xf numFmtId="0" fontId="35" fillId="0" borderId="2" xfId="11" applyFont="1" applyBorder="1" applyAlignment="1">
      <alignment horizontal="center"/>
    </xf>
    <xf numFmtId="0" fontId="35" fillId="0" borderId="3" xfId="11" applyFont="1" applyBorder="1" applyAlignment="1">
      <alignment horizontal="center"/>
    </xf>
    <xf numFmtId="0" fontId="2" fillId="0" borderId="0" xfId="0" applyFont="1" applyBorder="1" applyAlignment="1">
      <alignment horizontal="left" vertical="top" wrapText="1"/>
    </xf>
    <xf numFmtId="0" fontId="2" fillId="0" borderId="14" xfId="0" applyFont="1" applyBorder="1" applyAlignment="1">
      <alignment horizontal="left" vertical="top" wrapText="1"/>
    </xf>
    <xf numFmtId="0" fontId="2" fillId="0" borderId="10" xfId="0" applyFont="1" applyBorder="1" applyAlignment="1">
      <alignment horizontal="left" vertical="top" wrapText="1"/>
    </xf>
    <xf numFmtId="0" fontId="2" fillId="0" borderId="15" xfId="0" applyFont="1" applyBorder="1" applyAlignment="1">
      <alignment horizontal="left" vertical="top" wrapText="1"/>
    </xf>
    <xf numFmtId="0" fontId="0" fillId="0" borderId="4" xfId="0" applyBorder="1" applyAlignment="1">
      <alignment horizontal="center" vertical="top" wrapText="1"/>
    </xf>
    <xf numFmtId="0" fontId="0" fillId="0" borderId="11" xfId="0" applyBorder="1" applyAlignment="1">
      <alignment horizontal="center" vertical="top" wrapText="1"/>
    </xf>
    <xf numFmtId="0" fontId="0" fillId="0" borderId="7" xfId="0" applyBorder="1" applyAlignment="1">
      <alignment horizontal="center" vertical="top" wrapText="1"/>
    </xf>
    <xf numFmtId="0" fontId="0" fillId="0" borderId="13" xfId="0" applyBorder="1" applyAlignment="1">
      <alignment horizontal="center" vertical="top" wrapText="1"/>
    </xf>
    <xf numFmtId="0" fontId="0" fillId="0" borderId="14" xfId="0" applyBorder="1" applyAlignment="1">
      <alignment horizontal="center" vertical="top" wrapText="1"/>
    </xf>
    <xf numFmtId="0" fontId="2" fillId="0" borderId="4" xfId="0" applyFont="1" applyBorder="1" applyAlignment="1">
      <alignment horizontal="center" vertical="top" wrapText="1"/>
    </xf>
    <xf numFmtId="0" fontId="2" fillId="0" borderId="11" xfId="0" applyFont="1" applyBorder="1" applyAlignment="1">
      <alignment horizontal="center" vertical="top" wrapText="1"/>
    </xf>
    <xf numFmtId="0" fontId="2" fillId="0" borderId="7" xfId="0" applyFont="1" applyBorder="1" applyAlignment="1">
      <alignment horizontal="center" vertical="top" wrapText="1"/>
    </xf>
    <xf numFmtId="0" fontId="0" fillId="0" borderId="5" xfId="0" applyFont="1" applyBorder="1" applyAlignment="1">
      <alignment horizontal="center" vertical="center" wrapText="1"/>
    </xf>
    <xf numFmtId="0" fontId="0" fillId="0" borderId="13" xfId="0" applyFont="1" applyBorder="1" applyAlignment="1">
      <alignment horizontal="center" vertical="center" wrapText="1"/>
    </xf>
    <xf numFmtId="0" fontId="0" fillId="0" borderId="8" xfId="0" applyFont="1" applyBorder="1" applyAlignment="1">
      <alignment horizontal="center" vertical="center" wrapText="1"/>
    </xf>
    <xf numFmtId="0" fontId="0" fillId="0" borderId="15" xfId="0" applyFont="1" applyBorder="1" applyAlignment="1">
      <alignment horizontal="center" vertical="center" wrapText="1"/>
    </xf>
    <xf numFmtId="0" fontId="24" fillId="0" borderId="1" xfId="0" applyFont="1" applyBorder="1" applyAlignment="1">
      <alignment horizontal="center"/>
    </xf>
    <xf numFmtId="0" fontId="24" fillId="0" borderId="2" xfId="0" applyFont="1" applyBorder="1" applyAlignment="1">
      <alignment horizontal="center"/>
    </xf>
    <xf numFmtId="0" fontId="24" fillId="0" borderId="3" xfId="0" applyFont="1" applyBorder="1" applyAlignment="1">
      <alignment horizontal="center"/>
    </xf>
    <xf numFmtId="14" fontId="37" fillId="0" borderId="2" xfId="0" applyNumberFormat="1" applyFont="1" applyBorder="1" applyAlignment="1">
      <alignment horizontal="center" vertical="top" wrapText="1"/>
    </xf>
    <xf numFmtId="14" fontId="37" fillId="0" borderId="3" xfId="0" applyNumberFormat="1" applyFont="1" applyBorder="1" applyAlignment="1">
      <alignment horizontal="center" vertical="top" wrapText="1"/>
    </xf>
    <xf numFmtId="0" fontId="0" fillId="0" borderId="1" xfId="0" applyBorder="1" applyAlignment="1">
      <alignment horizontal="center" vertical="top" wrapText="1"/>
    </xf>
    <xf numFmtId="0" fontId="0" fillId="0" borderId="2" xfId="0" applyBorder="1" applyAlignment="1">
      <alignment horizontal="center" vertical="top" wrapText="1"/>
    </xf>
    <xf numFmtId="14" fontId="0" fillId="0" borderId="2" xfId="0" applyNumberFormat="1" applyBorder="1" applyAlignment="1">
      <alignment horizontal="center" vertical="top" wrapText="1"/>
    </xf>
    <xf numFmtId="14" fontId="0" fillId="0" borderId="3" xfId="0" applyNumberFormat="1" applyBorder="1" applyAlignment="1">
      <alignment horizontal="center" vertical="top" wrapText="1"/>
    </xf>
    <xf numFmtId="0" fontId="0" fillId="0" borderId="5"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14" xfId="0" applyBorder="1" applyAlignment="1">
      <alignment horizontal="left" vertical="top" wrapText="1"/>
    </xf>
    <xf numFmtId="0" fontId="0" fillId="0" borderId="8" xfId="0" applyBorder="1" applyAlignment="1">
      <alignment horizontal="left" vertical="top" wrapText="1"/>
    </xf>
    <xf numFmtId="0" fontId="0" fillId="0" borderId="10" xfId="0" applyBorder="1" applyAlignment="1">
      <alignment horizontal="left" vertical="top" wrapText="1"/>
    </xf>
    <xf numFmtId="0" fontId="0" fillId="0" borderId="15" xfId="0" applyBorder="1" applyAlignment="1">
      <alignment horizontal="left" vertical="top" wrapText="1"/>
    </xf>
    <xf numFmtId="0" fontId="34" fillId="0" borderId="1" xfId="0" applyFont="1" applyBorder="1" applyAlignment="1">
      <alignment horizontal="center"/>
    </xf>
    <xf numFmtId="0" fontId="34" fillId="0" borderId="2" xfId="0" applyFont="1" applyBorder="1" applyAlignment="1">
      <alignment horizontal="center"/>
    </xf>
    <xf numFmtId="0" fontId="34" fillId="0" borderId="3" xfId="0" applyFont="1" applyBorder="1" applyAlignment="1">
      <alignment horizontal="center"/>
    </xf>
    <xf numFmtId="0" fontId="2" fillId="0" borderId="4" xfId="0" applyFont="1" applyBorder="1" applyAlignment="1">
      <alignment horizontal="center" vertical="center"/>
    </xf>
    <xf numFmtId="10" fontId="48" fillId="8" borderId="2" xfId="11" applyNumberFormat="1" applyFont="1" applyFill="1" applyBorder="1" applyAlignment="1">
      <alignment horizontal="center"/>
    </xf>
    <xf numFmtId="10" fontId="6" fillId="8" borderId="3" xfId="0" applyNumberFormat="1" applyFont="1" applyFill="1" applyBorder="1" applyAlignment="1">
      <alignment horizontal="center"/>
    </xf>
    <xf numFmtId="0" fontId="6" fillId="8" borderId="1" xfId="0" applyFont="1" applyFill="1" applyBorder="1" applyAlignment="1">
      <alignment horizontal="center" vertical="top"/>
    </xf>
    <xf numFmtId="0" fontId="6" fillId="8" borderId="2" xfId="0" applyFont="1" applyFill="1" applyBorder="1" applyAlignment="1">
      <alignment horizontal="center" vertical="top"/>
    </xf>
    <xf numFmtId="0" fontId="11" fillId="0" borderId="4" xfId="0" applyFont="1" applyBorder="1" applyAlignment="1" applyProtection="1">
      <alignment horizontal="center" textRotation="90"/>
    </xf>
    <xf numFmtId="0" fontId="11" fillId="0" borderId="11" xfId="0" applyFont="1" applyBorder="1" applyAlignment="1" applyProtection="1">
      <alignment horizontal="center" textRotation="90"/>
    </xf>
    <xf numFmtId="0" fontId="11" fillId="0" borderId="7" xfId="0" applyFont="1" applyBorder="1" applyAlignment="1" applyProtection="1">
      <alignment horizontal="center" textRotation="90"/>
    </xf>
    <xf numFmtId="0" fontId="2" fillId="0" borderId="1" xfId="0" applyFont="1" applyBorder="1" applyAlignment="1" applyProtection="1">
      <alignment horizontal="left" vertical="center"/>
    </xf>
    <xf numFmtId="0" fontId="2" fillId="0" borderId="2" xfId="0" applyFont="1" applyBorder="1" applyAlignment="1" applyProtection="1">
      <alignment horizontal="left" vertical="center"/>
    </xf>
    <xf numFmtId="0" fontId="21" fillId="0" borderId="0" xfId="11" applyFont="1" applyBorder="1" applyAlignment="1" applyProtection="1">
      <alignment horizontal="center" vertical="center"/>
    </xf>
    <xf numFmtId="0" fontId="16" fillId="0" borderId="1" xfId="11" applyFont="1" applyBorder="1" applyAlignment="1" applyProtection="1">
      <alignment horizontal="center"/>
    </xf>
    <xf numFmtId="0" fontId="16" fillId="0" borderId="2" xfId="11" applyFont="1" applyBorder="1" applyAlignment="1" applyProtection="1">
      <alignment horizontal="center"/>
    </xf>
    <xf numFmtId="0" fontId="16" fillId="0" borderId="3" xfId="11" applyFont="1" applyBorder="1" applyAlignment="1" applyProtection="1">
      <alignment horizontal="center"/>
    </xf>
    <xf numFmtId="0" fontId="41" fillId="0" borderId="12" xfId="11" applyFont="1" applyBorder="1" applyAlignment="1" applyProtection="1">
      <alignment horizontal="center"/>
    </xf>
    <xf numFmtId="0" fontId="41" fillId="0" borderId="13" xfId="11" applyFont="1" applyBorder="1" applyAlignment="1" applyProtection="1">
      <alignment horizontal="center"/>
    </xf>
    <xf numFmtId="10" fontId="41" fillId="0" borderId="10" xfId="11" applyNumberFormat="1" applyFont="1" applyBorder="1" applyAlignment="1" applyProtection="1">
      <alignment horizontal="center"/>
    </xf>
    <xf numFmtId="0" fontId="41" fillId="0" borderId="15" xfId="11" applyFont="1" applyBorder="1" applyAlignment="1" applyProtection="1">
      <alignment horizontal="center"/>
    </xf>
    <xf numFmtId="0" fontId="5" fillId="0" borderId="9" xfId="11" applyFont="1" applyBorder="1" applyAlignment="1" applyProtection="1">
      <alignment horizontal="left" vertical="top" wrapText="1"/>
    </xf>
    <xf numFmtId="0" fontId="5" fillId="0" borderId="0" xfId="11" applyFont="1" applyBorder="1" applyAlignment="1" applyProtection="1">
      <alignment horizontal="left" vertical="top" wrapText="1"/>
    </xf>
    <xf numFmtId="0" fontId="5" fillId="0" borderId="14" xfId="11" applyFont="1" applyBorder="1" applyAlignment="1" applyProtection="1">
      <alignment horizontal="left" vertical="top" wrapText="1"/>
    </xf>
    <xf numFmtId="0" fontId="5" fillId="0" borderId="8" xfId="11" applyFont="1" applyBorder="1" applyAlignment="1" applyProtection="1">
      <alignment horizontal="left" vertical="top" wrapText="1"/>
    </xf>
    <xf numFmtId="0" fontId="5" fillId="0" borderId="10" xfId="11" applyFont="1" applyBorder="1" applyAlignment="1" applyProtection="1">
      <alignment horizontal="left" vertical="top" wrapText="1"/>
    </xf>
    <xf numFmtId="0" fontId="5" fillId="0" borderId="15" xfId="11" applyFont="1" applyBorder="1" applyAlignment="1" applyProtection="1">
      <alignment horizontal="left" vertical="top" wrapText="1"/>
    </xf>
    <xf numFmtId="0" fontId="16" fillId="0" borderId="0" xfId="11" applyFont="1" applyBorder="1" applyAlignment="1" applyProtection="1">
      <alignment horizontal="center"/>
    </xf>
    <xf numFmtId="10" fontId="16" fillId="0" borderId="10" xfId="11" applyNumberFormat="1" applyFont="1" applyBorder="1" applyAlignment="1" applyProtection="1">
      <alignment horizontal="center"/>
    </xf>
    <xf numFmtId="0" fontId="16" fillId="0" borderId="10" xfId="11" applyFont="1" applyBorder="1" applyAlignment="1" applyProtection="1">
      <alignment horizontal="center"/>
    </xf>
    <xf numFmtId="0" fontId="41" fillId="0" borderId="5" xfId="11" applyFont="1" applyBorder="1" applyAlignment="1" applyProtection="1">
      <alignment horizontal="left" vertical="top" wrapText="1"/>
    </xf>
    <xf numFmtId="0" fontId="41" fillId="0" borderId="12" xfId="11" applyFont="1" applyBorder="1" applyAlignment="1" applyProtection="1">
      <alignment horizontal="left" vertical="top" wrapText="1"/>
    </xf>
    <xf numFmtId="0" fontId="41" fillId="0" borderId="13" xfId="11" applyFont="1" applyBorder="1" applyAlignment="1" applyProtection="1">
      <alignment horizontal="left" vertical="top" wrapText="1"/>
    </xf>
    <xf numFmtId="0" fontId="41" fillId="0" borderId="8" xfId="11" applyFont="1" applyBorder="1" applyAlignment="1" applyProtection="1">
      <alignment horizontal="left" vertical="top" wrapText="1"/>
    </xf>
    <xf numFmtId="0" fontId="41" fillId="0" borderId="10" xfId="11" applyFont="1" applyBorder="1" applyAlignment="1" applyProtection="1">
      <alignment horizontal="left" vertical="top" wrapText="1"/>
    </xf>
    <xf numFmtId="0" fontId="41" fillId="0" borderId="15" xfId="11" applyFont="1" applyBorder="1" applyAlignment="1" applyProtection="1">
      <alignment horizontal="left" vertical="top" wrapText="1"/>
    </xf>
    <xf numFmtId="0" fontId="5" fillId="0" borderId="5" xfId="11" applyFont="1" applyBorder="1" applyAlignment="1" applyProtection="1">
      <alignment horizontal="left" vertical="top" wrapText="1"/>
    </xf>
    <xf numFmtId="0" fontId="5" fillId="0" borderId="12" xfId="11" applyFont="1" applyBorder="1" applyAlignment="1" applyProtection="1">
      <alignment horizontal="left" vertical="top" wrapText="1"/>
    </xf>
    <xf numFmtId="0" fontId="5" fillId="0" borderId="13" xfId="11" applyFont="1" applyBorder="1" applyAlignment="1" applyProtection="1">
      <alignment horizontal="left" vertical="top" wrapText="1"/>
    </xf>
    <xf numFmtId="49" fontId="0" fillId="5" borderId="9" xfId="0" applyNumberFormat="1" applyFill="1" applyBorder="1" applyAlignment="1" applyProtection="1">
      <alignment horizontal="left" vertical="center"/>
    </xf>
    <xf numFmtId="49" fontId="0" fillId="5" borderId="0" xfId="0" applyNumberFormat="1" applyFill="1" applyBorder="1" applyAlignment="1" applyProtection="1">
      <alignment horizontal="left" vertical="center"/>
    </xf>
    <xf numFmtId="49" fontId="0" fillId="5" borderId="14" xfId="0" applyNumberFormat="1" applyFill="1" applyBorder="1" applyAlignment="1" applyProtection="1">
      <alignment horizontal="left" vertical="center"/>
    </xf>
    <xf numFmtId="0" fontId="0" fillId="0" borderId="1" xfId="0" applyFont="1" applyFill="1" applyBorder="1" applyAlignment="1" applyProtection="1">
      <alignment horizontal="left" vertical="center"/>
    </xf>
    <xf numFmtId="0" fontId="0" fillId="0" borderId="2" xfId="0" applyFont="1" applyFill="1" applyBorder="1" applyAlignment="1" applyProtection="1">
      <alignment horizontal="left" vertical="center"/>
    </xf>
    <xf numFmtId="0" fontId="5" fillId="0" borderId="1" xfId="0" applyFont="1" applyBorder="1" applyAlignment="1" applyProtection="1">
      <alignment horizontal="left" vertical="center"/>
    </xf>
    <xf numFmtId="0" fontId="5" fillId="0" borderId="2" xfId="0" applyFont="1" applyBorder="1" applyAlignment="1" applyProtection="1">
      <alignment horizontal="left" vertical="center"/>
    </xf>
    <xf numFmtId="0" fontId="5" fillId="0" borderId="3" xfId="0" applyFont="1" applyBorder="1" applyAlignment="1" applyProtection="1">
      <alignment horizontal="left" vertical="center"/>
    </xf>
    <xf numFmtId="0" fontId="2" fillId="0" borderId="23" xfId="0" applyFont="1" applyBorder="1" applyAlignment="1" applyProtection="1">
      <alignment horizontal="left"/>
    </xf>
    <xf numFmtId="0" fontId="2" fillId="0" borderId="21" xfId="0" applyFont="1" applyBorder="1" applyAlignment="1" applyProtection="1">
      <alignment horizontal="left"/>
    </xf>
    <xf numFmtId="0" fontId="2" fillId="0" borderId="24" xfId="0" applyFont="1" applyBorder="1" applyAlignment="1" applyProtection="1">
      <alignment horizontal="left"/>
    </xf>
    <xf numFmtId="0" fontId="0" fillId="0" borderId="25" xfId="0" applyBorder="1" applyAlignment="1" applyProtection="1">
      <alignment horizontal="left" vertical="center"/>
    </xf>
    <xf numFmtId="0" fontId="0" fillId="0" borderId="12" xfId="0" applyBorder="1" applyAlignment="1" applyProtection="1">
      <alignment horizontal="left" vertical="center"/>
    </xf>
    <xf numFmtId="0" fontId="0" fillId="0" borderId="13" xfId="0" applyBorder="1" applyAlignment="1" applyProtection="1">
      <alignment horizontal="left" vertical="center"/>
    </xf>
    <xf numFmtId="0" fontId="0" fillId="0" borderId="27" xfId="0" applyBorder="1" applyAlignment="1" applyProtection="1">
      <alignment horizontal="left" vertical="center"/>
    </xf>
    <xf numFmtId="0" fontId="0" fillId="0" borderId="18" xfId="0" applyBorder="1" applyAlignment="1" applyProtection="1">
      <alignment horizontal="left" vertical="center"/>
    </xf>
    <xf numFmtId="0" fontId="0" fillId="0" borderId="19" xfId="0" applyBorder="1" applyAlignment="1" applyProtection="1">
      <alignment horizontal="left" vertical="center"/>
    </xf>
    <xf numFmtId="0" fontId="0" fillId="0" borderId="2" xfId="0" applyBorder="1" applyAlignment="1" applyProtection="1">
      <alignment horizontal="center" vertical="center"/>
      <protection locked="0"/>
    </xf>
    <xf numFmtId="0" fontId="2" fillId="0" borderId="8" xfId="0" applyFont="1" applyBorder="1" applyAlignment="1" applyProtection="1">
      <alignment horizontal="left" vertical="center"/>
    </xf>
    <xf numFmtId="0" fontId="2" fillId="0" borderId="10" xfId="0" applyFont="1" applyBorder="1" applyAlignment="1" applyProtection="1">
      <alignment horizontal="left" vertical="center"/>
    </xf>
    <xf numFmtId="0" fontId="9" fillId="0" borderId="4" xfId="0" applyFont="1" applyBorder="1" applyAlignment="1" applyProtection="1">
      <alignment horizontal="center" vertical="center" wrapText="1"/>
    </xf>
    <xf numFmtId="0" fontId="9" fillId="0" borderId="7" xfId="0" applyFont="1" applyBorder="1" applyAlignment="1" applyProtection="1">
      <alignment horizontal="center" vertical="center" wrapText="1"/>
    </xf>
    <xf numFmtId="43" fontId="11" fillId="0" borderId="11" xfId="5" applyFont="1" applyBorder="1" applyAlignment="1" applyProtection="1">
      <alignment horizontal="right" vertical="center"/>
    </xf>
    <xf numFmtId="0" fontId="0" fillId="0" borderId="8" xfId="0" applyFont="1" applyFill="1" applyBorder="1" applyAlignment="1" applyProtection="1">
      <alignment horizontal="left" vertical="center"/>
    </xf>
    <xf numFmtId="0" fontId="0" fillId="0" borderId="10" xfId="0" applyFont="1" applyFill="1" applyBorder="1" applyAlignment="1" applyProtection="1">
      <alignment horizontal="left" vertical="center"/>
    </xf>
    <xf numFmtId="0" fontId="5" fillId="0" borderId="1" xfId="0" applyFont="1" applyBorder="1" applyAlignment="1" applyProtection="1">
      <alignment horizontal="center" vertical="center"/>
    </xf>
    <xf numFmtId="0" fontId="5" fillId="0" borderId="2" xfId="0" applyFont="1" applyBorder="1" applyAlignment="1" applyProtection="1">
      <alignment horizontal="center" vertical="center"/>
    </xf>
    <xf numFmtId="0" fontId="5" fillId="0" borderId="3" xfId="0" applyFont="1" applyBorder="1" applyAlignment="1" applyProtection="1">
      <alignment horizontal="center" vertical="center"/>
    </xf>
    <xf numFmtId="0" fontId="1" fillId="0" borderId="12" xfId="4" applyFont="1" applyBorder="1" applyAlignment="1" applyProtection="1">
      <alignment horizontal="center"/>
      <protection locked="0"/>
    </xf>
    <xf numFmtId="0" fontId="0" fillId="0" borderId="10" xfId="0" applyBorder="1" applyAlignment="1" applyProtection="1">
      <alignment horizontal="center"/>
      <protection locked="0"/>
    </xf>
    <xf numFmtId="0" fontId="0" fillId="0" borderId="4" xfId="0" applyBorder="1" applyAlignment="1" applyProtection="1">
      <alignment horizontal="center" wrapText="1"/>
    </xf>
    <xf numFmtId="0" fontId="0" fillId="0" borderId="17" xfId="0" applyBorder="1" applyAlignment="1" applyProtection="1">
      <alignment horizontal="center" wrapText="1"/>
    </xf>
    <xf numFmtId="0" fontId="24" fillId="0" borderId="9" xfId="0" applyFont="1" applyBorder="1" applyAlignment="1" applyProtection="1">
      <alignment horizontal="center" vertical="center"/>
    </xf>
    <xf numFmtId="0" fontId="24" fillId="0" borderId="0" xfId="0" applyFont="1" applyBorder="1" applyAlignment="1" applyProtection="1">
      <alignment horizontal="center" vertical="center"/>
    </xf>
    <xf numFmtId="14" fontId="0" fillId="5" borderId="1" xfId="0" applyNumberFormat="1" applyFill="1" applyBorder="1" applyAlignment="1" applyProtection="1">
      <alignment horizontal="left" vertical="center"/>
    </xf>
    <xf numFmtId="14" fontId="0" fillId="5" borderId="2" xfId="0" applyNumberFormat="1" applyFill="1" applyBorder="1" applyAlignment="1" applyProtection="1">
      <alignment horizontal="left" vertical="center"/>
    </xf>
    <xf numFmtId="0" fontId="20" fillId="0" borderId="9" xfId="0" applyFont="1" applyBorder="1" applyAlignment="1" applyProtection="1">
      <alignment horizontal="center"/>
    </xf>
    <xf numFmtId="0" fontId="20" fillId="0" borderId="0" xfId="0" applyFont="1" applyBorder="1" applyAlignment="1" applyProtection="1">
      <alignment horizontal="center"/>
    </xf>
    <xf numFmtId="0" fontId="20" fillId="0" borderId="14" xfId="0" applyFont="1" applyBorder="1" applyAlignment="1" applyProtection="1">
      <alignment horizontal="center"/>
    </xf>
    <xf numFmtId="0" fontId="32" fillId="0" borderId="8" xfId="11" applyFont="1" applyBorder="1" applyAlignment="1" applyProtection="1">
      <alignment horizontal="center"/>
    </xf>
    <xf numFmtId="0" fontId="32" fillId="0" borderId="10" xfId="11" applyFont="1" applyBorder="1" applyAlignment="1" applyProtection="1">
      <alignment horizontal="center"/>
    </xf>
    <xf numFmtId="0" fontId="32" fillId="0" borderId="15" xfId="11" applyFont="1" applyBorder="1" applyAlignment="1" applyProtection="1">
      <alignment horizontal="center"/>
    </xf>
    <xf numFmtId="0" fontId="20" fillId="0" borderId="5" xfId="0" applyFont="1" applyBorder="1" applyAlignment="1" applyProtection="1">
      <alignment horizontal="center"/>
    </xf>
    <xf numFmtId="0" fontId="20" fillId="0" borderId="12" xfId="0" applyFont="1" applyBorder="1" applyAlignment="1" applyProtection="1">
      <alignment horizontal="center"/>
    </xf>
    <xf numFmtId="0" fontId="20" fillId="0" borderId="13" xfId="0" applyFont="1" applyBorder="1" applyAlignment="1" applyProtection="1">
      <alignment horizontal="center"/>
    </xf>
    <xf numFmtId="0" fontId="5" fillId="0" borderId="5" xfId="3" applyFont="1" applyBorder="1" applyAlignment="1" applyProtection="1">
      <alignment horizontal="center" vertical="top" wrapText="1"/>
    </xf>
    <xf numFmtId="0" fontId="5" fillId="0" borderId="12" xfId="3" applyFont="1" applyBorder="1" applyAlignment="1" applyProtection="1">
      <alignment horizontal="center" vertical="top" wrapText="1"/>
    </xf>
    <xf numFmtId="0" fontId="5" fillId="0" borderId="13" xfId="3" applyFont="1" applyBorder="1" applyAlignment="1" applyProtection="1">
      <alignment horizontal="center" vertical="top" wrapText="1"/>
    </xf>
    <xf numFmtId="0" fontId="5" fillId="0" borderId="9" xfId="3" applyFont="1" applyBorder="1" applyAlignment="1" applyProtection="1">
      <alignment horizontal="center" vertical="top" wrapText="1"/>
    </xf>
    <xf numFmtId="0" fontId="5" fillId="0" borderId="0" xfId="3" applyFont="1" applyBorder="1" applyAlignment="1" applyProtection="1">
      <alignment horizontal="center" vertical="top" wrapText="1"/>
    </xf>
    <xf numFmtId="0" fontId="5" fillId="0" borderId="14" xfId="3" applyFont="1" applyBorder="1" applyAlignment="1" applyProtection="1">
      <alignment horizontal="center" vertical="top" wrapText="1"/>
    </xf>
    <xf numFmtId="0" fontId="25" fillId="0" borderId="8" xfId="11" applyBorder="1" applyAlignment="1" applyProtection="1">
      <alignment horizontal="center"/>
    </xf>
    <xf numFmtId="0" fontId="26" fillId="0" borderId="10" xfId="11" applyFont="1" applyBorder="1" applyAlignment="1" applyProtection="1">
      <alignment horizontal="center"/>
    </xf>
    <xf numFmtId="0" fontId="26" fillId="0" borderId="15" xfId="11" applyFont="1" applyBorder="1" applyAlignment="1" applyProtection="1">
      <alignment horizontal="center"/>
    </xf>
    <xf numFmtId="0" fontId="2" fillId="0" borderId="5" xfId="4" applyFont="1" applyBorder="1" applyAlignment="1" applyProtection="1">
      <alignment horizontal="left" vertical="center"/>
    </xf>
    <xf numFmtId="0" fontId="2" fillId="0" borderId="12" xfId="4" applyFont="1" applyBorder="1" applyAlignment="1" applyProtection="1">
      <alignment horizontal="left" vertical="center"/>
    </xf>
    <xf numFmtId="0" fontId="2" fillId="0" borderId="13" xfId="4" applyFont="1" applyBorder="1" applyAlignment="1" applyProtection="1">
      <alignment horizontal="left" vertical="center"/>
    </xf>
    <xf numFmtId="0" fontId="20" fillId="0" borderId="1" xfId="4" applyFont="1" applyBorder="1" applyAlignment="1" applyProtection="1">
      <alignment horizontal="left" vertical="center"/>
    </xf>
    <xf numFmtId="0" fontId="20" fillId="0" borderId="2" xfId="4" applyFont="1" applyBorder="1" applyAlignment="1" applyProtection="1">
      <alignment horizontal="left" vertical="center"/>
    </xf>
    <xf numFmtId="0" fontId="2" fillId="5" borderId="5" xfId="0" applyFont="1" applyFill="1" applyBorder="1" applyAlignment="1" applyProtection="1">
      <alignment horizontal="left" vertical="center"/>
    </xf>
    <xf numFmtId="0" fontId="2" fillId="5" borderId="12" xfId="0" applyFont="1" applyFill="1" applyBorder="1" applyAlignment="1" applyProtection="1">
      <alignment horizontal="left" vertical="center"/>
    </xf>
    <xf numFmtId="0" fontId="2" fillId="5" borderId="2" xfId="0" applyFont="1" applyFill="1" applyBorder="1" applyAlignment="1" applyProtection="1">
      <alignment horizontal="left" vertical="center"/>
    </xf>
    <xf numFmtId="0" fontId="2" fillId="5" borderId="3" xfId="0" applyFont="1" applyFill="1" applyBorder="1" applyAlignment="1" applyProtection="1">
      <alignment horizontal="left" vertical="center"/>
    </xf>
    <xf numFmtId="0" fontId="6" fillId="0" borderId="1" xfId="3" applyFont="1" applyBorder="1" applyAlignment="1" applyProtection="1">
      <alignment horizontal="center"/>
    </xf>
    <xf numFmtId="0" fontId="6" fillId="0" borderId="2" xfId="3" applyFont="1" applyBorder="1" applyAlignment="1" applyProtection="1">
      <alignment horizontal="center"/>
    </xf>
    <xf numFmtId="0" fontId="6" fillId="0" borderId="3" xfId="3" applyFont="1" applyBorder="1" applyAlignment="1" applyProtection="1">
      <alignment horizontal="center"/>
    </xf>
    <xf numFmtId="0" fontId="5" fillId="0" borderId="5" xfId="0" applyFont="1" applyBorder="1" applyAlignment="1" applyProtection="1">
      <alignment horizontal="left" vertical="center"/>
    </xf>
    <xf numFmtId="0" fontId="5" fillId="0" borderId="12" xfId="0" applyFont="1" applyBorder="1" applyAlignment="1" applyProtection="1">
      <alignment horizontal="left" vertical="center"/>
    </xf>
    <xf numFmtId="0" fontId="5" fillId="0" borderId="13" xfId="0" applyFont="1" applyBorder="1" applyAlignment="1" applyProtection="1">
      <alignment horizontal="left" vertical="center"/>
    </xf>
    <xf numFmtId="0" fontId="5" fillId="0" borderId="16" xfId="0" applyFont="1" applyBorder="1" applyAlignment="1" applyProtection="1">
      <alignment horizontal="left" vertical="center"/>
    </xf>
    <xf numFmtId="0" fontId="5" fillId="0" borderId="18" xfId="0" applyFont="1" applyBorder="1" applyAlignment="1" applyProtection="1">
      <alignment horizontal="left" vertical="center"/>
    </xf>
    <xf numFmtId="0" fontId="5" fillId="0" borderId="19" xfId="0" applyFont="1" applyBorder="1" applyAlignment="1" applyProtection="1">
      <alignment horizontal="left" vertical="center"/>
    </xf>
    <xf numFmtId="0" fontId="5" fillId="0" borderId="20" xfId="0" applyFont="1" applyBorder="1" applyAlignment="1" applyProtection="1">
      <alignment horizontal="left" vertical="center"/>
    </xf>
    <xf numFmtId="0" fontId="5" fillId="0" borderId="21" xfId="0" applyFont="1" applyBorder="1" applyAlignment="1" applyProtection="1">
      <alignment horizontal="left" vertical="center"/>
    </xf>
    <xf numFmtId="0" fontId="5" fillId="0" borderId="22" xfId="0" applyFont="1" applyBorder="1" applyAlignment="1" applyProtection="1">
      <alignment horizontal="left" vertical="center"/>
    </xf>
    <xf numFmtId="0" fontId="0" fillId="0" borderId="26" xfId="0" applyBorder="1" applyAlignment="1" applyProtection="1">
      <alignment horizontal="center" wrapText="1"/>
    </xf>
    <xf numFmtId="0" fontId="0" fillId="0" borderId="28" xfId="0" applyBorder="1" applyAlignment="1" applyProtection="1">
      <alignment horizontal="center" wrapText="1"/>
    </xf>
    <xf numFmtId="0" fontId="0" fillId="0" borderId="0" xfId="4" applyFont="1" applyBorder="1" applyAlignment="1" applyProtection="1">
      <alignment horizontal="center" vertical="center"/>
    </xf>
    <xf numFmtId="0" fontId="1" fillId="0" borderId="0" xfId="4" applyFont="1" applyBorder="1" applyAlignment="1" applyProtection="1">
      <alignment horizontal="center" vertical="center"/>
    </xf>
    <xf numFmtId="168" fontId="1" fillId="0" borderId="0" xfId="4" applyNumberFormat="1" applyFont="1" applyBorder="1" applyAlignment="1" applyProtection="1">
      <alignment horizontal="center" vertical="center"/>
    </xf>
    <xf numFmtId="0" fontId="5" fillId="0" borderId="5" xfId="3" applyFont="1" applyBorder="1" applyAlignment="1">
      <alignment horizontal="center" vertical="top" wrapText="1"/>
    </xf>
    <xf numFmtId="0" fontId="5" fillId="0" borderId="12" xfId="3" applyFont="1" applyBorder="1" applyAlignment="1">
      <alignment horizontal="center" vertical="top" wrapText="1"/>
    </xf>
    <xf numFmtId="0" fontId="5" fillId="0" borderId="13" xfId="3" applyFont="1" applyBorder="1" applyAlignment="1">
      <alignment horizontal="center" vertical="top" wrapText="1"/>
    </xf>
    <xf numFmtId="0" fontId="5" fillId="0" borderId="9" xfId="3" applyFont="1" applyBorder="1" applyAlignment="1">
      <alignment horizontal="center" vertical="top" wrapText="1"/>
    </xf>
    <xf numFmtId="0" fontId="5" fillId="0" borderId="0" xfId="3" applyFont="1" applyBorder="1" applyAlignment="1">
      <alignment horizontal="center" vertical="top" wrapText="1"/>
    </xf>
    <xf numFmtId="0" fontId="5" fillId="0" borderId="14" xfId="3" applyFont="1" applyBorder="1" applyAlignment="1">
      <alignment horizontal="center" vertical="top" wrapText="1"/>
    </xf>
    <xf numFmtId="0" fontId="6" fillId="0" borderId="1" xfId="3" applyFont="1" applyBorder="1" applyAlignment="1">
      <alignment horizontal="center"/>
    </xf>
    <xf numFmtId="0" fontId="6" fillId="0" borderId="2" xfId="3" applyFont="1" applyBorder="1" applyAlignment="1">
      <alignment horizontal="center"/>
    </xf>
    <xf numFmtId="0" fontId="6" fillId="0" borderId="3" xfId="3" applyFont="1" applyBorder="1" applyAlignment="1">
      <alignment horizontal="center"/>
    </xf>
    <xf numFmtId="0" fontId="0" fillId="0" borderId="2" xfId="0" applyBorder="1" applyAlignment="1" applyProtection="1">
      <alignment horizontal="center"/>
      <protection locked="0"/>
    </xf>
    <xf numFmtId="10" fontId="0" fillId="0" borderId="1" xfId="0" applyNumberFormat="1" applyFont="1" applyBorder="1" applyAlignment="1" applyProtection="1">
      <alignment horizontal="left" vertical="center"/>
    </xf>
    <xf numFmtId="10" fontId="0" fillId="0" borderId="2" xfId="0" applyNumberFormat="1" applyFont="1" applyBorder="1" applyAlignment="1" applyProtection="1">
      <alignment horizontal="left" vertical="center"/>
    </xf>
    <xf numFmtId="0" fontId="5" fillId="0" borderId="20" xfId="0" applyFont="1" applyBorder="1" applyAlignment="1">
      <alignment horizontal="left" vertical="center"/>
    </xf>
    <xf numFmtId="0" fontId="5" fillId="0" borderId="21" xfId="0" applyFont="1" applyBorder="1" applyAlignment="1">
      <alignment horizontal="left" vertical="center"/>
    </xf>
    <xf numFmtId="0" fontId="5" fillId="0" borderId="22" xfId="0" applyFont="1" applyBorder="1" applyAlignment="1">
      <alignment horizontal="left" vertical="center"/>
    </xf>
    <xf numFmtId="0" fontId="5" fillId="0" borderId="5"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5" fillId="0" borderId="16" xfId="0" applyFont="1" applyBorder="1" applyAlignment="1">
      <alignment horizontal="left" vertical="center"/>
    </xf>
    <xf numFmtId="0" fontId="5" fillId="0" borderId="18" xfId="0" applyFont="1" applyBorder="1" applyAlignment="1">
      <alignment horizontal="left" vertical="center"/>
    </xf>
    <xf numFmtId="0" fontId="5" fillId="0" borderId="19" xfId="0" applyFont="1" applyBorder="1" applyAlignment="1">
      <alignment horizontal="left" vertical="center"/>
    </xf>
    <xf numFmtId="0" fontId="5"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1" xfId="0" applyFont="1" applyBorder="1" applyAlignment="1">
      <alignment horizontal="left" vertical="center"/>
    </xf>
    <xf numFmtId="0" fontId="5" fillId="0" borderId="2" xfId="0" applyFont="1" applyBorder="1" applyAlignment="1">
      <alignment horizontal="left" vertical="center"/>
    </xf>
    <xf numFmtId="0" fontId="5" fillId="0" borderId="3" xfId="0" applyFont="1" applyBorder="1" applyAlignment="1">
      <alignment horizontal="left" vertical="center"/>
    </xf>
    <xf numFmtId="0" fontId="0" fillId="0" borderId="5" xfId="0" applyFont="1" applyFill="1" applyBorder="1" applyAlignment="1" applyProtection="1">
      <alignment horizontal="left" vertical="center"/>
    </xf>
    <xf numFmtId="0" fontId="0" fillId="0" borderId="12" xfId="0" applyFont="1" applyFill="1" applyBorder="1" applyAlignment="1" applyProtection="1">
      <alignment horizontal="left" vertical="center"/>
    </xf>
    <xf numFmtId="0" fontId="0" fillId="0" borderId="13" xfId="0" applyFont="1" applyFill="1" applyBorder="1" applyAlignment="1" applyProtection="1">
      <alignment horizontal="left" vertical="center"/>
    </xf>
    <xf numFmtId="0" fontId="0" fillId="0" borderId="5" xfId="0" applyFont="1" applyBorder="1" applyAlignment="1" applyProtection="1">
      <alignment horizontal="left" vertical="center"/>
    </xf>
    <xf numFmtId="0" fontId="0" fillId="0" borderId="12" xfId="0" applyFont="1" applyBorder="1" applyAlignment="1" applyProtection="1">
      <alignment horizontal="left" vertical="center"/>
    </xf>
    <xf numFmtId="0" fontId="41" fillId="0" borderId="0" xfId="11" applyFont="1" applyBorder="1" applyAlignment="1" applyProtection="1">
      <alignment horizontal="center" vertical="center"/>
    </xf>
    <xf numFmtId="0" fontId="0" fillId="0" borderId="14" xfId="0" applyFont="1" applyFill="1" applyBorder="1" applyAlignment="1" applyProtection="1">
      <alignment horizontal="left" vertical="center"/>
    </xf>
    <xf numFmtId="0" fontId="26" fillId="0" borderId="10" xfId="11" applyFont="1" applyBorder="1" applyAlignment="1">
      <alignment horizontal="center"/>
    </xf>
    <xf numFmtId="0" fontId="26" fillId="0" borderId="15" xfId="11" applyFont="1" applyBorder="1" applyAlignment="1">
      <alignment horizontal="center"/>
    </xf>
    <xf numFmtId="0" fontId="46" fillId="0" borderId="12" xfId="11" applyFont="1" applyBorder="1" applyAlignment="1" applyProtection="1">
      <alignment horizontal="center"/>
    </xf>
    <xf numFmtId="0" fontId="46" fillId="0" borderId="13" xfId="11" applyFont="1" applyBorder="1" applyAlignment="1" applyProtection="1">
      <alignment horizontal="center"/>
    </xf>
    <xf numFmtId="164" fontId="1" fillId="0" borderId="10" xfId="5" applyNumberFormat="1" applyFont="1" applyBorder="1" applyAlignment="1">
      <alignment horizontal="center"/>
    </xf>
    <xf numFmtId="43" fontId="1" fillId="0" borderId="11" xfId="4" applyNumberFormat="1" applyFont="1" applyBorder="1" applyAlignment="1">
      <alignment horizontal="center" vertical="center"/>
    </xf>
    <xf numFmtId="0" fontId="0" fillId="0" borderId="15" xfId="0" applyFont="1" applyFill="1" applyBorder="1" applyAlignment="1" applyProtection="1">
      <alignment horizontal="left" vertical="center"/>
    </xf>
    <xf numFmtId="0" fontId="0" fillId="0" borderId="1" xfId="0" applyFont="1" applyBorder="1" applyAlignment="1" applyProtection="1">
      <alignment horizontal="left" vertical="center"/>
    </xf>
    <xf numFmtId="0" fontId="0" fillId="0" borderId="2" xfId="0" applyFont="1" applyBorder="1" applyAlignment="1" applyProtection="1">
      <alignment horizontal="left" vertical="center"/>
    </xf>
    <xf numFmtId="43" fontId="1" fillId="0" borderId="11" xfId="5" applyFont="1" applyBorder="1" applyAlignment="1">
      <alignment horizontal="center" vertical="center"/>
    </xf>
    <xf numFmtId="164" fontId="1" fillId="0" borderId="0" xfId="5" applyNumberFormat="1" applyFont="1" applyBorder="1" applyAlignment="1">
      <alignment horizontal="center"/>
    </xf>
    <xf numFmtId="0" fontId="5" fillId="0" borderId="2" xfId="3" applyFont="1" applyBorder="1" applyAlignment="1" applyProtection="1">
      <alignment horizontal="center"/>
      <protection locked="0"/>
    </xf>
    <xf numFmtId="0" fontId="11" fillId="0" borderId="4" xfId="0" applyFont="1" applyBorder="1" applyAlignment="1" applyProtection="1">
      <alignment horizontal="center" vertical="top" textRotation="90"/>
    </xf>
    <xf numFmtId="0" fontId="11" fillId="0" borderId="11" xfId="0" applyFont="1" applyBorder="1" applyAlignment="1" applyProtection="1">
      <alignment horizontal="center" vertical="top" textRotation="90"/>
    </xf>
    <xf numFmtId="0" fontId="11" fillId="0" borderId="7" xfId="0" applyFont="1" applyBorder="1" applyAlignment="1" applyProtection="1">
      <alignment horizontal="center" vertical="top" textRotation="90"/>
    </xf>
    <xf numFmtId="0" fontId="6" fillId="0" borderId="5" xfId="3" applyFont="1" applyBorder="1" applyAlignment="1">
      <alignment horizontal="left" vertical="center"/>
    </xf>
    <xf numFmtId="0" fontId="6" fillId="0" borderId="12" xfId="3" applyFont="1" applyBorder="1" applyAlignment="1">
      <alignment horizontal="left" vertical="center"/>
    </xf>
    <xf numFmtId="10" fontId="5" fillId="0" borderId="13" xfId="3" applyNumberFormat="1" applyFont="1" applyBorder="1" applyAlignment="1">
      <alignment horizontal="center" vertical="top" wrapText="1"/>
    </xf>
    <xf numFmtId="10" fontId="5" fillId="0" borderId="14" xfId="3" applyNumberFormat="1" applyFont="1" applyBorder="1" applyAlignment="1">
      <alignment horizontal="center" vertical="top" wrapText="1"/>
    </xf>
    <xf numFmtId="10" fontId="5" fillId="0" borderId="15" xfId="3" applyNumberFormat="1" applyFont="1" applyBorder="1" applyAlignment="1">
      <alignment horizontal="center" vertical="top" wrapText="1"/>
    </xf>
    <xf numFmtId="0" fontId="5" fillId="0" borderId="9" xfId="3" applyFont="1" applyBorder="1" applyAlignment="1">
      <alignment horizontal="left" vertical="top"/>
    </xf>
    <xf numFmtId="0" fontId="5" fillId="0" borderId="0" xfId="3" applyFont="1" applyBorder="1" applyAlignment="1">
      <alignment horizontal="left" vertical="top"/>
    </xf>
    <xf numFmtId="0" fontId="5" fillId="0" borderId="8" xfId="3" applyFont="1" applyBorder="1" applyAlignment="1">
      <alignment horizontal="left" vertical="top"/>
    </xf>
    <xf numFmtId="0" fontId="5" fillId="0" borderId="10" xfId="3" applyFont="1" applyBorder="1" applyAlignment="1">
      <alignment horizontal="left" vertical="top"/>
    </xf>
    <xf numFmtId="0" fontId="1" fillId="0" borderId="2" xfId="4" applyFont="1" applyBorder="1" applyAlignment="1" applyProtection="1">
      <alignment horizontal="center"/>
      <protection locked="0"/>
    </xf>
    <xf numFmtId="0" fontId="5" fillId="0" borderId="9" xfId="11" applyFont="1" applyBorder="1" applyAlignment="1">
      <alignment horizontal="left" vertical="top" wrapText="1"/>
    </xf>
    <xf numFmtId="0" fontId="5" fillId="0" borderId="0" xfId="11" applyFont="1" applyBorder="1" applyAlignment="1">
      <alignment horizontal="left" vertical="top" wrapText="1"/>
    </xf>
    <xf numFmtId="0" fontId="5" fillId="0" borderId="14" xfId="11" applyFont="1" applyBorder="1" applyAlignment="1">
      <alignment horizontal="left" vertical="top" wrapText="1"/>
    </xf>
    <xf numFmtId="0" fontId="5" fillId="0" borderId="8" xfId="11" applyFont="1" applyBorder="1" applyAlignment="1">
      <alignment horizontal="left" vertical="top" wrapText="1"/>
    </xf>
    <xf numFmtId="0" fontId="5" fillId="0" borderId="10" xfId="11" applyFont="1" applyBorder="1" applyAlignment="1">
      <alignment horizontal="left" vertical="top" wrapText="1"/>
    </xf>
    <xf numFmtId="0" fontId="5" fillId="0" borderId="15" xfId="11" applyFont="1" applyBorder="1" applyAlignment="1">
      <alignment horizontal="left" vertical="top" wrapText="1"/>
    </xf>
    <xf numFmtId="0" fontId="5" fillId="0" borderId="5" xfId="11" applyFont="1" applyBorder="1" applyAlignment="1">
      <alignment horizontal="left" vertical="top" wrapText="1"/>
    </xf>
    <xf numFmtId="0" fontId="5" fillId="0" borderId="12" xfId="11" applyFont="1" applyBorder="1" applyAlignment="1">
      <alignment horizontal="left" vertical="top" wrapText="1"/>
    </xf>
    <xf numFmtId="0" fontId="5" fillId="0" borderId="13" xfId="11" applyFont="1" applyBorder="1" applyAlignment="1">
      <alignment horizontal="left" vertical="top" wrapText="1"/>
    </xf>
    <xf numFmtId="0" fontId="41" fillId="0" borderId="5" xfId="11" applyFont="1" applyBorder="1" applyAlignment="1">
      <alignment horizontal="left" vertical="top" wrapText="1"/>
    </xf>
    <xf numFmtId="0" fontId="41" fillId="0" borderId="12" xfId="11" applyFont="1" applyBorder="1" applyAlignment="1">
      <alignment horizontal="left" vertical="top" wrapText="1"/>
    </xf>
    <xf numFmtId="0" fontId="41" fillId="0" borderId="13" xfId="11" applyFont="1" applyBorder="1" applyAlignment="1">
      <alignment horizontal="left" vertical="top" wrapText="1"/>
    </xf>
    <xf numFmtId="0" fontId="41" fillId="0" borderId="8" xfId="11" applyFont="1" applyBorder="1" applyAlignment="1">
      <alignment horizontal="left" vertical="top" wrapText="1"/>
    </xf>
    <xf numFmtId="0" fontId="41" fillId="0" borderId="10" xfId="11" applyFont="1" applyBorder="1" applyAlignment="1">
      <alignment horizontal="left" vertical="top" wrapText="1"/>
    </xf>
    <xf numFmtId="0" fontId="41" fillId="0" borderId="15" xfId="11" applyFont="1" applyBorder="1" applyAlignment="1">
      <alignment horizontal="left" vertical="top" wrapText="1"/>
    </xf>
    <xf numFmtId="0" fontId="41" fillId="0" borderId="0" xfId="11" applyFont="1" applyBorder="1" applyAlignment="1">
      <alignment horizontal="center" vertical="center"/>
    </xf>
    <xf numFmtId="14" fontId="0" fillId="5" borderId="5" xfId="0" applyNumberFormat="1" applyFill="1" applyBorder="1" applyAlignment="1" applyProtection="1">
      <alignment horizontal="left" vertical="center"/>
    </xf>
    <xf numFmtId="14" fontId="0" fillId="5" borderId="12" xfId="0" applyNumberFormat="1" applyFill="1" applyBorder="1" applyAlignment="1" applyProtection="1">
      <alignment horizontal="left" vertical="center"/>
    </xf>
    <xf numFmtId="49" fontId="0" fillId="5" borderId="5" xfId="0" applyNumberFormat="1" applyFill="1" applyBorder="1" applyAlignment="1" applyProtection="1">
      <alignment horizontal="left" vertical="center"/>
    </xf>
    <xf numFmtId="49" fontId="0" fillId="5" borderId="12" xfId="0" applyNumberFormat="1" applyFill="1" applyBorder="1" applyAlignment="1" applyProtection="1">
      <alignment horizontal="left" vertical="center"/>
    </xf>
    <xf numFmtId="49" fontId="0" fillId="5" borderId="13" xfId="0" applyNumberFormat="1" applyFill="1" applyBorder="1" applyAlignment="1" applyProtection="1">
      <alignment horizontal="left" vertical="center"/>
    </xf>
    <xf numFmtId="0" fontId="21" fillId="0" borderId="9" xfId="3" applyFont="1" applyBorder="1" applyAlignment="1">
      <alignment horizontal="center" vertical="center"/>
    </xf>
    <xf numFmtId="0" fontId="21" fillId="0" borderId="0" xfId="3" applyFont="1" applyBorder="1" applyAlignment="1">
      <alignment horizontal="center" vertical="center"/>
    </xf>
    <xf numFmtId="0" fontId="21" fillId="0" borderId="14" xfId="3" applyFont="1" applyBorder="1" applyAlignment="1">
      <alignment horizontal="center" vertical="center"/>
    </xf>
    <xf numFmtId="0" fontId="32" fillId="0" borderId="8" xfId="11" applyFont="1" applyBorder="1" applyAlignment="1">
      <alignment horizontal="center"/>
    </xf>
    <xf numFmtId="0" fontId="32" fillId="0" borderId="10" xfId="11" applyFont="1" applyBorder="1" applyAlignment="1">
      <alignment horizontal="center"/>
    </xf>
    <xf numFmtId="0" fontId="32" fillId="0" borderId="15" xfId="11" applyFont="1" applyBorder="1" applyAlignment="1">
      <alignment horizontal="center"/>
    </xf>
    <xf numFmtId="0" fontId="16" fillId="0" borderId="1" xfId="11" applyFont="1" applyBorder="1" applyAlignment="1">
      <alignment horizontal="center"/>
    </xf>
    <xf numFmtId="0" fontId="16" fillId="0" borderId="2" xfId="11" applyFont="1" applyBorder="1" applyAlignment="1">
      <alignment horizontal="center"/>
    </xf>
    <xf numFmtId="0" fontId="16" fillId="0" borderId="3" xfId="11" applyFont="1" applyBorder="1" applyAlignment="1">
      <alignment horizontal="center"/>
    </xf>
    <xf numFmtId="0" fontId="16" fillId="0" borderId="0" xfId="11" applyFont="1" applyBorder="1" applyAlignment="1">
      <alignment horizontal="center"/>
    </xf>
    <xf numFmtId="10" fontId="16" fillId="0" borderId="10" xfId="11" applyNumberFormat="1" applyFont="1" applyBorder="1" applyAlignment="1">
      <alignment horizontal="center"/>
    </xf>
    <xf numFmtId="0" fontId="16" fillId="0" borderId="10" xfId="11" applyFont="1" applyBorder="1" applyAlignment="1">
      <alignment horizontal="center"/>
    </xf>
    <xf numFmtId="0" fontId="24" fillId="0" borderId="9" xfId="3" applyFont="1" applyBorder="1" applyAlignment="1">
      <alignment horizontal="center" vertical="center"/>
    </xf>
    <xf numFmtId="0" fontId="24" fillId="0" borderId="0" xfId="3" applyFont="1" applyBorder="1" applyAlignment="1">
      <alignment horizontal="center" vertical="center"/>
    </xf>
    <xf numFmtId="0" fontId="24" fillId="0" borderId="14" xfId="3" applyFont="1" applyBorder="1" applyAlignment="1">
      <alignment horizontal="center" vertical="center"/>
    </xf>
    <xf numFmtId="0" fontId="47" fillId="0" borderId="12" xfId="0" applyFont="1" applyBorder="1" applyAlignment="1">
      <alignment horizontal="center" vertical="top" wrapText="1"/>
    </xf>
    <xf numFmtId="0" fontId="47" fillId="0" borderId="13" xfId="0" applyFont="1" applyBorder="1" applyAlignment="1">
      <alignment horizontal="center" vertical="top" wrapText="1"/>
    </xf>
    <xf numFmtId="0" fontId="47" fillId="0" borderId="0" xfId="0" applyFont="1" applyBorder="1" applyAlignment="1">
      <alignment horizontal="center" vertical="top" wrapText="1"/>
    </xf>
    <xf numFmtId="0" fontId="47" fillId="0" borderId="14" xfId="0" applyFont="1" applyBorder="1" applyAlignment="1">
      <alignment horizontal="center" vertical="top" wrapText="1"/>
    </xf>
    <xf numFmtId="0" fontId="0" fillId="0" borderId="0" xfId="4" applyFont="1" applyBorder="1" applyAlignment="1">
      <alignment horizontal="center"/>
    </xf>
    <xf numFmtId="0" fontId="6" fillId="0" borderId="5" xfId="11" applyFont="1" applyBorder="1" applyAlignment="1" applyProtection="1">
      <alignment horizontal="left" vertical="top" wrapText="1"/>
    </xf>
    <xf numFmtId="0" fontId="6" fillId="0" borderId="12" xfId="11" applyFont="1" applyBorder="1" applyAlignment="1" applyProtection="1">
      <alignment horizontal="left" vertical="top" wrapText="1"/>
    </xf>
    <xf numFmtId="0" fontId="6" fillId="0" borderId="13" xfId="11" applyFont="1" applyBorder="1" applyAlignment="1" applyProtection="1">
      <alignment horizontal="left" vertical="top" wrapText="1"/>
    </xf>
    <xf numFmtId="0" fontId="6" fillId="0" borderId="9" xfId="11" applyFont="1" applyBorder="1" applyAlignment="1" applyProtection="1">
      <alignment horizontal="left" vertical="top" wrapText="1"/>
    </xf>
    <xf numFmtId="0" fontId="6" fillId="0" borderId="0" xfId="11" applyFont="1" applyBorder="1" applyAlignment="1" applyProtection="1">
      <alignment horizontal="left" vertical="top" wrapText="1"/>
    </xf>
    <xf numFmtId="0" fontId="6" fillId="0" borderId="14" xfId="11" applyFont="1" applyBorder="1" applyAlignment="1" applyProtection="1">
      <alignment horizontal="left" vertical="top" wrapText="1"/>
    </xf>
    <xf numFmtId="0" fontId="6" fillId="0" borderId="8" xfId="11" applyFont="1" applyBorder="1" applyAlignment="1" applyProtection="1">
      <alignment horizontal="left" vertical="top" wrapText="1"/>
    </xf>
    <xf numFmtId="0" fontId="6" fillId="0" borderId="10" xfId="11" applyFont="1" applyBorder="1" applyAlignment="1" applyProtection="1">
      <alignment horizontal="left" vertical="top" wrapText="1"/>
    </xf>
    <xf numFmtId="0" fontId="6" fillId="0" borderId="15" xfId="11" applyFont="1" applyBorder="1" applyAlignment="1" applyProtection="1">
      <alignment horizontal="left" vertical="top" wrapText="1"/>
    </xf>
    <xf numFmtId="49" fontId="0" fillId="5" borderId="8" xfId="0" applyNumberFormat="1" applyFill="1" applyBorder="1" applyAlignment="1" applyProtection="1">
      <alignment horizontal="left" vertical="center"/>
    </xf>
    <xf numFmtId="49" fontId="0" fillId="5" borderId="10" xfId="0" applyNumberFormat="1" applyFill="1" applyBorder="1" applyAlignment="1" applyProtection="1">
      <alignment horizontal="left" vertical="center"/>
    </xf>
    <xf numFmtId="49" fontId="0" fillId="5" borderId="15" xfId="0" applyNumberFormat="1" applyFill="1" applyBorder="1" applyAlignment="1" applyProtection="1">
      <alignment horizontal="left" vertical="center"/>
    </xf>
    <xf numFmtId="0" fontId="21" fillId="0" borderId="1" xfId="3" applyFont="1" applyBorder="1" applyAlignment="1">
      <alignment horizontal="center"/>
    </xf>
    <xf numFmtId="0" fontId="21" fillId="0" borderId="2" xfId="3" applyFont="1" applyBorder="1" applyAlignment="1">
      <alignment horizontal="center"/>
    </xf>
    <xf numFmtId="0" fontId="21" fillId="0" borderId="3" xfId="3" applyFont="1" applyBorder="1" applyAlignment="1">
      <alignment horizontal="center"/>
    </xf>
    <xf numFmtId="0" fontId="36" fillId="0" borderId="12" xfId="11" applyFont="1" applyBorder="1" applyAlignment="1" applyProtection="1">
      <alignment horizontal="center"/>
    </xf>
    <xf numFmtId="0" fontId="36" fillId="0" borderId="13" xfId="11" applyFont="1" applyBorder="1" applyAlignment="1" applyProtection="1">
      <alignment horizontal="center"/>
    </xf>
    <xf numFmtId="0" fontId="2" fillId="0" borderId="1" xfId="0" applyFont="1" applyBorder="1" applyAlignment="1" applyProtection="1">
      <alignment horizontal="left"/>
    </xf>
    <xf numFmtId="0" fontId="2" fillId="0" borderId="2" xfId="0" applyFont="1" applyBorder="1" applyAlignment="1" applyProtection="1">
      <alignment horizontal="left"/>
    </xf>
    <xf numFmtId="0" fontId="2" fillId="0" borderId="3" xfId="0" applyFont="1" applyBorder="1" applyAlignment="1" applyProtection="1">
      <alignment horizontal="left"/>
    </xf>
    <xf numFmtId="0" fontId="0" fillId="0" borderId="5" xfId="0" applyBorder="1" applyAlignment="1" applyProtection="1">
      <alignment horizontal="left" vertical="center"/>
    </xf>
    <xf numFmtId="0" fontId="0" fillId="0" borderId="16" xfId="0" applyBorder="1" applyAlignment="1" applyProtection="1">
      <alignment horizontal="left" vertical="center"/>
    </xf>
    <xf numFmtId="0" fontId="24" fillId="0" borderId="9" xfId="3" applyFont="1" applyBorder="1" applyAlignment="1">
      <alignment horizontal="center"/>
    </xf>
    <xf numFmtId="0" fontId="24" fillId="0" borderId="0" xfId="3" applyFont="1" applyBorder="1" applyAlignment="1">
      <alignment horizontal="center"/>
    </xf>
    <xf numFmtId="0" fontId="24" fillId="0" borderId="14" xfId="3" applyFont="1" applyBorder="1" applyAlignment="1">
      <alignment horizontal="center"/>
    </xf>
    <xf numFmtId="0" fontId="5" fillId="0" borderId="0" xfId="3" applyFont="1" applyBorder="1" applyAlignment="1" applyProtection="1">
      <alignment horizontal="center"/>
      <protection locked="0"/>
    </xf>
    <xf numFmtId="0" fontId="0" fillId="0" borderId="5" xfId="0" applyFont="1" applyBorder="1" applyAlignment="1" applyProtection="1">
      <alignment vertical="center"/>
    </xf>
    <xf numFmtId="0" fontId="0" fillId="0" borderId="12" xfId="0" applyFont="1" applyBorder="1" applyAlignment="1" applyProtection="1">
      <alignment vertical="center"/>
    </xf>
    <xf numFmtId="0" fontId="0" fillId="0" borderId="13" xfId="0" applyFont="1" applyBorder="1" applyAlignment="1" applyProtection="1">
      <alignment vertical="center"/>
    </xf>
    <xf numFmtId="0" fontId="0" fillId="0" borderId="16" xfId="0" applyFont="1" applyBorder="1" applyAlignment="1" applyProtection="1">
      <alignment vertical="center"/>
    </xf>
    <xf numFmtId="0" fontId="0" fillId="0" borderId="18" xfId="0" applyFont="1" applyBorder="1" applyAlignment="1" applyProtection="1">
      <alignment vertical="center"/>
    </xf>
    <xf numFmtId="0" fontId="0" fillId="0" borderId="19" xfId="0" applyFont="1" applyBorder="1" applyAlignment="1" applyProtection="1">
      <alignment vertical="center"/>
    </xf>
    <xf numFmtId="0" fontId="0" fillId="0" borderId="4" xfId="0" applyFont="1" applyBorder="1" applyAlignment="1" applyProtection="1">
      <alignment horizontal="center" wrapText="1"/>
    </xf>
    <xf numFmtId="0" fontId="0" fillId="0" borderId="17" xfId="0" applyFont="1" applyBorder="1" applyAlignment="1" applyProtection="1">
      <alignment horizontal="center" wrapText="1"/>
    </xf>
    <xf numFmtId="0" fontId="1" fillId="0" borderId="32" xfId="4" applyFont="1" applyBorder="1" applyAlignment="1" applyProtection="1">
      <alignment horizontal="center"/>
      <protection locked="0"/>
    </xf>
    <xf numFmtId="0" fontId="5" fillId="0" borderId="1" xfId="3" applyFont="1" applyBorder="1" applyAlignment="1">
      <alignment horizontal="right"/>
    </xf>
    <xf numFmtId="0" fontId="5" fillId="0" borderId="2" xfId="3" applyFont="1" applyBorder="1" applyAlignment="1">
      <alignment horizontal="right"/>
    </xf>
    <xf numFmtId="0" fontId="5" fillId="0" borderId="2" xfId="3" applyFont="1" applyBorder="1" applyAlignment="1">
      <alignment horizontal="center"/>
    </xf>
    <xf numFmtId="168" fontId="1" fillId="0" borderId="10" xfId="4" applyNumberFormat="1" applyFont="1" applyBorder="1" applyAlignment="1" applyProtection="1">
      <alignment horizontal="center" vertical="center"/>
    </xf>
    <xf numFmtId="0" fontId="41" fillId="0" borderId="5" xfId="3" applyFont="1" applyBorder="1" applyAlignment="1">
      <alignment horizontal="left" vertical="top" wrapText="1"/>
    </xf>
    <xf numFmtId="0" fontId="5" fillId="0" borderId="12" xfId="3" applyFont="1" applyBorder="1" applyAlignment="1">
      <alignment horizontal="left" vertical="top" wrapText="1"/>
    </xf>
    <xf numFmtId="0" fontId="5" fillId="0" borderId="13" xfId="3" applyFont="1" applyBorder="1" applyAlignment="1">
      <alignment horizontal="left" vertical="top" wrapText="1"/>
    </xf>
    <xf numFmtId="0" fontId="5" fillId="0" borderId="8" xfId="3" applyFont="1" applyBorder="1" applyAlignment="1">
      <alignment horizontal="left" vertical="top" wrapText="1"/>
    </xf>
    <xf numFmtId="0" fontId="5" fillId="0" borderId="10" xfId="3" applyFont="1" applyBorder="1" applyAlignment="1">
      <alignment horizontal="left" vertical="top" wrapText="1"/>
    </xf>
    <xf numFmtId="0" fontId="5" fillId="0" borderId="15" xfId="3" applyFont="1" applyBorder="1" applyAlignment="1">
      <alignment horizontal="left" vertical="top" wrapText="1"/>
    </xf>
    <xf numFmtId="0" fontId="5" fillId="0" borderId="5" xfId="3" applyFont="1" applyBorder="1" applyAlignment="1">
      <alignment horizontal="left" vertical="top" wrapText="1"/>
    </xf>
    <xf numFmtId="0" fontId="5" fillId="0" borderId="9" xfId="3" applyFont="1" applyBorder="1" applyAlignment="1">
      <alignment horizontal="left" vertical="top" wrapText="1"/>
    </xf>
    <xf numFmtId="0" fontId="5" fillId="0" borderId="0" xfId="3" applyFont="1" applyBorder="1" applyAlignment="1">
      <alignment horizontal="left" vertical="top" wrapText="1"/>
    </xf>
    <xf numFmtId="0" fontId="5" fillId="0" borderId="14" xfId="3" applyFont="1" applyBorder="1" applyAlignment="1">
      <alignment horizontal="left" vertical="top" wrapText="1"/>
    </xf>
    <xf numFmtId="0" fontId="5" fillId="0" borderId="0" xfId="3" applyFont="1" applyAlignment="1">
      <alignment horizontal="center" vertical="center"/>
    </xf>
    <xf numFmtId="0" fontId="6" fillId="0" borderId="0" xfId="3" applyFont="1" applyBorder="1" applyAlignment="1">
      <alignment horizontal="center"/>
    </xf>
    <xf numFmtId="10" fontId="6" fillId="0" borderId="10" xfId="3" applyNumberFormat="1" applyFont="1" applyBorder="1" applyAlignment="1">
      <alignment horizontal="center"/>
    </xf>
    <xf numFmtId="0" fontId="16" fillId="0" borderId="1" xfId="3" applyFont="1" applyBorder="1" applyAlignment="1">
      <alignment horizontal="center"/>
    </xf>
    <xf numFmtId="0" fontId="16" fillId="0" borderId="2" xfId="3" applyFont="1" applyBorder="1" applyAlignment="1">
      <alignment horizontal="center"/>
    </xf>
    <xf numFmtId="0" fontId="5" fillId="0" borderId="9" xfId="3" applyFont="1" applyBorder="1" applyAlignment="1">
      <alignment horizontal="center"/>
    </xf>
    <xf numFmtId="0" fontId="5" fillId="0" borderId="0" xfId="3" applyFont="1" applyBorder="1" applyAlignment="1">
      <alignment horizontal="center"/>
    </xf>
    <xf numFmtId="0" fontId="5" fillId="0" borderId="14" xfId="3" applyFont="1" applyBorder="1" applyAlignment="1">
      <alignment horizontal="center"/>
    </xf>
    <xf numFmtId="0" fontId="28" fillId="0" borderId="8" xfId="11" applyFont="1" applyBorder="1" applyAlignment="1">
      <alignment horizontal="left"/>
    </xf>
    <xf numFmtId="0" fontId="28" fillId="0" borderId="10" xfId="11" applyFont="1" applyBorder="1" applyAlignment="1">
      <alignment horizontal="left"/>
    </xf>
    <xf numFmtId="0" fontId="28" fillId="0" borderId="10" xfId="11" applyFont="1" applyBorder="1" applyAlignment="1">
      <alignment horizontal="right"/>
    </xf>
    <xf numFmtId="0" fontId="28" fillId="0" borderId="15" xfId="11" applyFont="1" applyBorder="1" applyAlignment="1">
      <alignment horizontal="right"/>
    </xf>
    <xf numFmtId="0" fontId="23" fillId="0" borderId="0" xfId="3" applyFont="1" applyBorder="1" applyAlignment="1">
      <alignment horizontal="center"/>
    </xf>
    <xf numFmtId="10" fontId="23" fillId="0" borderId="10" xfId="3" applyNumberFormat="1" applyFont="1" applyBorder="1" applyAlignment="1">
      <alignment horizontal="center"/>
    </xf>
    <xf numFmtId="0" fontId="23" fillId="0" borderId="10" xfId="3" applyFont="1" applyBorder="1" applyAlignment="1">
      <alignment horizontal="center"/>
    </xf>
    <xf numFmtId="0" fontId="0" fillId="0" borderId="9" xfId="0" applyFont="1" applyBorder="1" applyAlignment="1" applyProtection="1">
      <alignment horizontal="center"/>
    </xf>
    <xf numFmtId="0" fontId="0" fillId="0" borderId="0" xfId="0" applyFont="1" applyBorder="1" applyAlignment="1" applyProtection="1">
      <alignment horizontal="center"/>
    </xf>
    <xf numFmtId="0" fontId="0" fillId="0" borderId="14" xfId="0" applyFont="1" applyBorder="1" applyAlignment="1" applyProtection="1">
      <alignment horizontal="center"/>
    </xf>
    <xf numFmtId="0" fontId="0" fillId="0" borderId="0" xfId="4" applyFont="1" applyBorder="1" applyAlignment="1" applyProtection="1">
      <alignment horizontal="left" vertical="center" wrapText="1"/>
    </xf>
  </cellXfs>
  <cellStyles count="12">
    <cellStyle name="Komma" xfId="1" builtinId="3"/>
    <cellStyle name="Komma 3 2" xfId="5" xr:uid="{47F8F512-7BD3-4FEB-97D1-A5188FA94672}"/>
    <cellStyle name="Link" xfId="11" builtinId="8"/>
    <cellStyle name="Prozent" xfId="2" builtinId="5"/>
    <cellStyle name="Prozent 2" xfId="10" xr:uid="{83FC9F11-07F5-46E7-A0B3-E9F80E12B5A3}"/>
    <cellStyle name="Prozent 3 2" xfId="7" xr:uid="{B5B2825B-0FD5-44F2-A778-020C0ED448CB}"/>
    <cellStyle name="Prozent 5" xfId="6" xr:uid="{7E917F67-80DB-4D16-9BB1-EA8AC1432ED0}"/>
    <cellStyle name="Standard" xfId="0" builtinId="0"/>
    <cellStyle name="Standard 2" xfId="9" xr:uid="{92C6566F-3E05-4BA9-8CD9-3DB9BCD7ADEE}"/>
    <cellStyle name="Standard 4 2" xfId="4" xr:uid="{C51F8869-D648-467D-BEDA-44344BD5D064}"/>
    <cellStyle name="Standard 6 2" xfId="8" xr:uid="{9BD5F4A7-2405-4F61-9A06-EFB2A39582D1}"/>
    <cellStyle name="Standard 9" xfId="3" xr:uid="{381FB625-D4AE-4E09-990C-304314565220}"/>
  </cellStyles>
  <dxfs count="42">
    <dxf>
      <font>
        <strike val="0"/>
        <color theme="0"/>
      </font>
    </dxf>
    <dxf>
      <font>
        <strike val="0"/>
        <color theme="0"/>
      </font>
    </dxf>
    <dxf>
      <font>
        <strike val="0"/>
        <color theme="0"/>
      </font>
    </dxf>
    <dxf>
      <font>
        <strike/>
        <color theme="0" tint="-0.34998626667073579"/>
      </font>
    </dxf>
    <dxf>
      <font>
        <strike val="0"/>
        <color theme="0"/>
      </font>
    </dxf>
    <dxf>
      <font>
        <strike val="0"/>
        <color theme="0"/>
      </font>
    </dxf>
    <dxf>
      <font>
        <strike val="0"/>
        <color theme="0"/>
      </font>
    </dxf>
    <dxf>
      <font>
        <strike/>
        <color theme="0" tint="-0.34998626667073579"/>
      </font>
    </dxf>
    <dxf>
      <font>
        <strike/>
        <color theme="0" tint="-0.34998626667073579"/>
      </font>
    </dxf>
    <dxf>
      <font>
        <strike val="0"/>
        <color theme="0"/>
      </font>
    </dxf>
    <dxf>
      <font>
        <strike val="0"/>
        <color theme="0"/>
      </font>
    </dxf>
    <dxf>
      <font>
        <strike val="0"/>
        <color theme="0"/>
      </font>
    </dxf>
    <dxf>
      <font>
        <strike val="0"/>
        <color theme="0"/>
      </font>
    </dxf>
    <dxf>
      <font>
        <strike val="0"/>
        <color theme="0"/>
      </font>
    </dxf>
    <dxf>
      <font>
        <strike val="0"/>
        <color theme="0"/>
      </font>
    </dxf>
    <dxf>
      <font>
        <strike/>
        <color theme="0" tint="-0.34998626667073579"/>
      </font>
    </dxf>
    <dxf>
      <font>
        <strike val="0"/>
        <color theme="0"/>
      </font>
    </dxf>
    <dxf>
      <font>
        <strike val="0"/>
        <color theme="0"/>
      </font>
    </dxf>
    <dxf>
      <font>
        <strike val="0"/>
        <color theme="0"/>
      </font>
    </dxf>
    <dxf>
      <font>
        <strike/>
        <color theme="0" tint="-0.34998626667073579"/>
      </font>
    </dxf>
    <dxf>
      <font>
        <strike val="0"/>
        <color theme="0"/>
      </font>
    </dxf>
    <dxf>
      <font>
        <strike val="0"/>
        <color theme="0"/>
      </font>
    </dxf>
    <dxf>
      <font>
        <strike val="0"/>
        <color theme="0"/>
      </font>
    </dxf>
    <dxf>
      <font>
        <strike/>
        <color theme="0" tint="-0.34998626667073579"/>
      </font>
    </dxf>
    <dxf>
      <font>
        <strike val="0"/>
        <color theme="0"/>
      </font>
    </dxf>
    <dxf>
      <font>
        <strike val="0"/>
        <color theme="0"/>
      </font>
    </dxf>
    <dxf>
      <font>
        <strike val="0"/>
        <color theme="0"/>
      </font>
    </dxf>
    <dxf>
      <font>
        <strike/>
        <color theme="0" tint="-0.34998626667073579"/>
      </font>
    </dxf>
    <dxf>
      <font>
        <strike val="0"/>
        <color theme="0"/>
      </font>
    </dxf>
    <dxf>
      <font>
        <strike val="0"/>
        <color theme="0"/>
      </font>
    </dxf>
    <dxf>
      <font>
        <strike val="0"/>
        <color theme="0"/>
      </font>
    </dxf>
    <dxf>
      <font>
        <strike/>
        <color theme="0" tint="-0.34998626667073579"/>
      </font>
    </dxf>
    <dxf>
      <font>
        <strike val="0"/>
        <color theme="0"/>
      </font>
    </dxf>
    <dxf>
      <font>
        <strike val="0"/>
        <color theme="0"/>
      </font>
    </dxf>
    <dxf>
      <font>
        <strike val="0"/>
        <color theme="0"/>
      </font>
    </dxf>
    <dxf>
      <font>
        <strike/>
        <color theme="0" tint="-0.34998626667073579"/>
      </font>
    </dxf>
    <dxf>
      <font>
        <strike val="0"/>
        <color theme="0"/>
      </font>
    </dxf>
    <dxf>
      <font>
        <strike val="0"/>
        <color theme="0"/>
      </font>
    </dxf>
    <dxf>
      <font>
        <strike val="0"/>
        <color theme="0"/>
      </font>
    </dxf>
    <dxf>
      <font>
        <strike/>
        <color theme="0" tint="-0.34998626667073579"/>
      </font>
    </dxf>
    <dxf>
      <font>
        <strike val="0"/>
        <color theme="0"/>
      </font>
    </dxf>
    <dxf>
      <font>
        <strike/>
        <color theme="0" tint="-0.3499862666707357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www.bauwesen.at/pub"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0.jpeg"/><Relationship Id="rId1" Type="http://schemas.openxmlformats.org/officeDocument/2006/relationships/hyperlink" Target="http://www.bauwesen.at/pub"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1.jpeg"/><Relationship Id="rId1" Type="http://schemas.openxmlformats.org/officeDocument/2006/relationships/hyperlink" Target="http://www.bauwesen.at/pub" TargetMode="External"/></Relationships>
</file>

<file path=xl/drawings/_rels/drawing12.xml.rels><?xml version="1.0" encoding="UTF-8" standalone="yes"?>
<Relationships xmlns="http://schemas.openxmlformats.org/package/2006/relationships"><Relationship Id="rId3" Type="http://schemas.openxmlformats.org/officeDocument/2006/relationships/hyperlink" Target="http://www.bauwesen.at/pub" TargetMode="External"/><Relationship Id="rId2" Type="http://schemas.openxmlformats.org/officeDocument/2006/relationships/image" Target="../media/image13.jpeg"/><Relationship Id="rId1" Type="http://schemas.openxmlformats.org/officeDocument/2006/relationships/image" Target="../media/image12.jpeg"/><Relationship Id="rId4" Type="http://schemas.openxmlformats.org/officeDocument/2006/relationships/image" Target="../media/image14.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15.jpeg"/><Relationship Id="rId1" Type="http://schemas.openxmlformats.org/officeDocument/2006/relationships/hyperlink" Target="http://www.bauwesen.at/pub" TargetMode="External"/></Relationships>
</file>

<file path=xl/drawings/_rels/drawing14.xml.rels><?xml version="1.0" encoding="UTF-8" standalone="yes"?>
<Relationships xmlns="http://schemas.openxmlformats.org/package/2006/relationships"><Relationship Id="rId2" Type="http://schemas.openxmlformats.org/officeDocument/2006/relationships/image" Target="../media/image16.jpeg"/><Relationship Id="rId1" Type="http://schemas.openxmlformats.org/officeDocument/2006/relationships/hyperlink" Target="http://www.bauwesen.at/pub"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hyperlink" Target="http://www.bauwesen.at/pub" TargetMode="External"/></Relationships>
</file>

<file path=xl/drawings/_rels/drawing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hyperlink" Target="http://www.bauwesen.at/pub" TargetMode="External"/></Relationships>
</file>

<file path=xl/drawings/_rels/drawing4.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hyperlink" Target="http://www.bauwesen.at/pub"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hyperlink" Target="http://www.bauwesen.at/pub"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6.jpeg"/><Relationship Id="rId1" Type="http://schemas.openxmlformats.org/officeDocument/2006/relationships/hyperlink" Target="http://www.bauwesen.at/pub"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hyperlink" Target="http://www.bauwesen.at/pub"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8.jpeg"/><Relationship Id="rId1" Type="http://schemas.openxmlformats.org/officeDocument/2006/relationships/hyperlink" Target="http://www.bauwesen.at/pub"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hyperlink" Target="http://www.bauwesen.at/pub"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33339</xdr:colOff>
      <xdr:row>46</xdr:row>
      <xdr:rowOff>61913</xdr:rowOff>
    </xdr:from>
    <xdr:to>
      <xdr:col>3</xdr:col>
      <xdr:colOff>176213</xdr:colOff>
      <xdr:row>59</xdr:row>
      <xdr:rowOff>66675</xdr:rowOff>
    </xdr:to>
    <xdr:pic>
      <xdr:nvPicPr>
        <xdr:cNvPr id="5" name="Grafik 4">
          <a:hlinkClick xmlns:r="http://schemas.openxmlformats.org/officeDocument/2006/relationships" r:id="rId1"/>
          <a:extLst>
            <a:ext uri="{FF2B5EF4-FFF2-40B4-BE49-F238E27FC236}">
              <a16:creationId xmlns:a16="http://schemas.microsoft.com/office/drawing/2014/main" id="{E662F807-3097-40CC-8D73-3FC29A2428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10958513"/>
          <a:ext cx="2414587" cy="241458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33339</xdr:colOff>
      <xdr:row>166</xdr:row>
      <xdr:rowOff>61913</xdr:rowOff>
    </xdr:from>
    <xdr:to>
      <xdr:col>3</xdr:col>
      <xdr:colOff>576263</xdr:colOff>
      <xdr:row>180</xdr:row>
      <xdr:rowOff>98546</xdr:rowOff>
    </xdr:to>
    <xdr:pic>
      <xdr:nvPicPr>
        <xdr:cNvPr id="2" name="Grafik 1">
          <a:hlinkClick xmlns:r="http://schemas.openxmlformats.org/officeDocument/2006/relationships" r:id="rId1"/>
          <a:extLst>
            <a:ext uri="{FF2B5EF4-FFF2-40B4-BE49-F238E27FC236}">
              <a16:creationId xmlns:a16="http://schemas.microsoft.com/office/drawing/2014/main" id="{40C07575-E39C-4074-9A70-494CC626427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369713"/>
          <a:ext cx="2190749" cy="25385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33339</xdr:colOff>
      <xdr:row>142</xdr:row>
      <xdr:rowOff>61914</xdr:rowOff>
    </xdr:from>
    <xdr:to>
      <xdr:col>3</xdr:col>
      <xdr:colOff>27781</xdr:colOff>
      <xdr:row>155</xdr:row>
      <xdr:rowOff>116856</xdr:rowOff>
    </xdr:to>
    <xdr:pic>
      <xdr:nvPicPr>
        <xdr:cNvPr id="8" name="Grafik 7">
          <a:hlinkClick xmlns:r="http://schemas.openxmlformats.org/officeDocument/2006/relationships" r:id="rId1"/>
          <a:extLst>
            <a:ext uri="{FF2B5EF4-FFF2-40B4-BE49-F238E27FC236}">
              <a16:creationId xmlns:a16="http://schemas.microsoft.com/office/drawing/2014/main" id="{6DA33110-6CB5-41E4-95BB-FDBECDC2512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6795414"/>
          <a:ext cx="2006599" cy="244413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oneCellAnchor>
    <xdr:from>
      <xdr:col>0</xdr:col>
      <xdr:colOff>0</xdr:colOff>
      <xdr:row>265</xdr:row>
      <xdr:rowOff>23806</xdr:rowOff>
    </xdr:from>
    <xdr:ext cx="1182621" cy="1960544"/>
    <xdr:pic>
      <xdr:nvPicPr>
        <xdr:cNvPr id="2" name="Grafik 1">
          <a:extLst>
            <a:ext uri="{FF2B5EF4-FFF2-40B4-BE49-F238E27FC236}">
              <a16:creationId xmlns:a16="http://schemas.microsoft.com/office/drawing/2014/main" id="{C4695DAB-8B8B-42C1-9DB6-9C501B0FBB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113" y="43253019"/>
          <a:ext cx="1182621" cy="1960544"/>
        </a:xfrm>
        <a:prstGeom prst="rect">
          <a:avLst/>
        </a:prstGeom>
      </xdr:spPr>
    </xdr:pic>
    <xdr:clientData/>
  </xdr:oneCellAnchor>
  <xdr:oneCellAnchor>
    <xdr:from>
      <xdr:col>0</xdr:col>
      <xdr:colOff>0</xdr:colOff>
      <xdr:row>265</xdr:row>
      <xdr:rowOff>17008</xdr:rowOff>
    </xdr:from>
    <xdr:ext cx="1223487" cy="1952431"/>
    <xdr:pic>
      <xdr:nvPicPr>
        <xdr:cNvPr id="3" name="Grafik 2">
          <a:extLst>
            <a:ext uri="{FF2B5EF4-FFF2-40B4-BE49-F238E27FC236}">
              <a16:creationId xmlns:a16="http://schemas.microsoft.com/office/drawing/2014/main" id="{F9C32FFC-9A0C-483B-8232-163F230CD39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631114" y="43246221"/>
          <a:ext cx="1223487" cy="1952431"/>
        </a:xfrm>
        <a:prstGeom prst="rect">
          <a:avLst/>
        </a:prstGeom>
      </xdr:spPr>
    </xdr:pic>
    <xdr:clientData/>
  </xdr:oneCellAnchor>
  <xdr:twoCellAnchor editAs="oneCell">
    <xdr:from>
      <xdr:col>0</xdr:col>
      <xdr:colOff>33339</xdr:colOff>
      <xdr:row>167</xdr:row>
      <xdr:rowOff>61914</xdr:rowOff>
    </xdr:from>
    <xdr:to>
      <xdr:col>3</xdr:col>
      <xdr:colOff>423069</xdr:colOff>
      <xdr:row>180</xdr:row>
      <xdr:rowOff>174006</xdr:rowOff>
    </xdr:to>
    <xdr:pic>
      <xdr:nvPicPr>
        <xdr:cNvPr id="6" name="Grafik 5">
          <a:hlinkClick xmlns:r="http://schemas.openxmlformats.org/officeDocument/2006/relationships" r:id="rId3"/>
          <a:extLst>
            <a:ext uri="{FF2B5EF4-FFF2-40B4-BE49-F238E27FC236}">
              <a16:creationId xmlns:a16="http://schemas.microsoft.com/office/drawing/2014/main" id="{8F303012-3855-4C00-B725-547156491B3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33339" y="26627139"/>
          <a:ext cx="2008980" cy="243301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33339</xdr:colOff>
      <xdr:row>131</xdr:row>
      <xdr:rowOff>61914</xdr:rowOff>
    </xdr:from>
    <xdr:to>
      <xdr:col>3</xdr:col>
      <xdr:colOff>27781</xdr:colOff>
      <xdr:row>145</xdr:row>
      <xdr:rowOff>50181</xdr:rowOff>
    </xdr:to>
    <xdr:pic>
      <xdr:nvPicPr>
        <xdr:cNvPr id="2" name="Grafik 1">
          <a:hlinkClick xmlns:r="http://schemas.openxmlformats.org/officeDocument/2006/relationships" r:id="rId1"/>
          <a:extLst>
            <a:ext uri="{FF2B5EF4-FFF2-40B4-BE49-F238E27FC236}">
              <a16:creationId xmlns:a16="http://schemas.microsoft.com/office/drawing/2014/main" id="{30B56B4D-ED1B-403C-B4EF-D435985948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1218189"/>
          <a:ext cx="2008980" cy="2490167"/>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33339</xdr:colOff>
      <xdr:row>167</xdr:row>
      <xdr:rowOff>61914</xdr:rowOff>
    </xdr:from>
    <xdr:to>
      <xdr:col>3</xdr:col>
      <xdr:colOff>308769</xdr:colOff>
      <xdr:row>181</xdr:row>
      <xdr:rowOff>113681</xdr:rowOff>
    </xdr:to>
    <xdr:pic>
      <xdr:nvPicPr>
        <xdr:cNvPr id="2" name="Grafik 1">
          <a:hlinkClick xmlns:r="http://schemas.openxmlformats.org/officeDocument/2006/relationships" r:id="rId1"/>
          <a:extLst>
            <a:ext uri="{FF2B5EF4-FFF2-40B4-BE49-F238E27FC236}">
              <a16:creationId xmlns:a16="http://schemas.microsoft.com/office/drawing/2014/main" id="{86D2A990-E60C-4183-A72F-5B0248831E2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550689"/>
          <a:ext cx="2008980" cy="254731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33339</xdr:colOff>
      <xdr:row>33</xdr:row>
      <xdr:rowOff>61913</xdr:rowOff>
    </xdr:from>
    <xdr:to>
      <xdr:col>3</xdr:col>
      <xdr:colOff>504826</xdr:colOff>
      <xdr:row>46</xdr:row>
      <xdr:rowOff>123825</xdr:rowOff>
    </xdr:to>
    <xdr:pic>
      <xdr:nvPicPr>
        <xdr:cNvPr id="4" name="Grafik 3">
          <a:hlinkClick xmlns:r="http://schemas.openxmlformats.org/officeDocument/2006/relationships" r:id="rId1"/>
          <a:extLst>
            <a:ext uri="{FF2B5EF4-FFF2-40B4-BE49-F238E27FC236}">
              <a16:creationId xmlns:a16="http://schemas.microsoft.com/office/drawing/2014/main" id="{44C1919C-B5B2-4F97-8BE9-3345369EC4D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4099501"/>
          <a:ext cx="2414587" cy="247173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33339</xdr:colOff>
      <xdr:row>60</xdr:row>
      <xdr:rowOff>61913</xdr:rowOff>
    </xdr:from>
    <xdr:to>
      <xdr:col>1</xdr:col>
      <xdr:colOff>19051</xdr:colOff>
      <xdr:row>74</xdr:row>
      <xdr:rowOff>0</xdr:rowOff>
    </xdr:to>
    <xdr:pic>
      <xdr:nvPicPr>
        <xdr:cNvPr id="4" name="Grafik 3">
          <a:hlinkClick xmlns:r="http://schemas.openxmlformats.org/officeDocument/2006/relationships" r:id="rId1"/>
          <a:extLst>
            <a:ext uri="{FF2B5EF4-FFF2-40B4-BE49-F238E27FC236}">
              <a16:creationId xmlns:a16="http://schemas.microsoft.com/office/drawing/2014/main" id="{278ECD76-9498-4AF8-9DD5-FD20046E790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4099501"/>
          <a:ext cx="2414587" cy="247173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33339</xdr:colOff>
      <xdr:row>184</xdr:row>
      <xdr:rowOff>61913</xdr:rowOff>
    </xdr:from>
    <xdr:to>
      <xdr:col>3</xdr:col>
      <xdr:colOff>800101</xdr:colOff>
      <xdr:row>197</xdr:row>
      <xdr:rowOff>161925</xdr:rowOff>
    </xdr:to>
    <xdr:pic>
      <xdr:nvPicPr>
        <xdr:cNvPr id="4" name="Grafik 3">
          <a:hlinkClick xmlns:r="http://schemas.openxmlformats.org/officeDocument/2006/relationships" r:id="rId1"/>
          <a:extLst>
            <a:ext uri="{FF2B5EF4-FFF2-40B4-BE49-F238E27FC236}">
              <a16:creationId xmlns:a16="http://schemas.microsoft.com/office/drawing/2014/main" id="{02407EC6-3360-4A3C-8CB6-98BDEF8696F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8729663"/>
          <a:ext cx="2414587" cy="241458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33339</xdr:colOff>
      <xdr:row>175</xdr:row>
      <xdr:rowOff>61913</xdr:rowOff>
    </xdr:from>
    <xdr:to>
      <xdr:col>3</xdr:col>
      <xdr:colOff>800101</xdr:colOff>
      <xdr:row>189</xdr:row>
      <xdr:rowOff>33130</xdr:rowOff>
    </xdr:to>
    <xdr:pic>
      <xdr:nvPicPr>
        <xdr:cNvPr id="4" name="Grafik 3">
          <a:hlinkClick xmlns:r="http://schemas.openxmlformats.org/officeDocument/2006/relationships" r:id="rId1"/>
          <a:extLst>
            <a:ext uri="{FF2B5EF4-FFF2-40B4-BE49-F238E27FC236}">
              <a16:creationId xmlns:a16="http://schemas.microsoft.com/office/drawing/2014/main" id="{BE2D50A8-0FD1-4A7C-BED2-692A1C0C2FC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4099501"/>
          <a:ext cx="2414587" cy="247173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33339</xdr:colOff>
      <xdr:row>130</xdr:row>
      <xdr:rowOff>61913</xdr:rowOff>
    </xdr:from>
    <xdr:to>
      <xdr:col>3</xdr:col>
      <xdr:colOff>433388</xdr:colOff>
      <xdr:row>144</xdr:row>
      <xdr:rowOff>58392</xdr:rowOff>
    </xdr:to>
    <xdr:pic>
      <xdr:nvPicPr>
        <xdr:cNvPr id="2" name="Grafik 1">
          <a:hlinkClick xmlns:r="http://schemas.openxmlformats.org/officeDocument/2006/relationships" r:id="rId1"/>
          <a:extLst>
            <a:ext uri="{FF2B5EF4-FFF2-40B4-BE49-F238E27FC236}">
              <a16:creationId xmlns:a16="http://schemas.microsoft.com/office/drawing/2014/main" id="{B399AFB5-C1E1-4599-ABC3-6F941A8C3C6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30641926"/>
          <a:ext cx="2414587" cy="2530129"/>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33339</xdr:colOff>
      <xdr:row>131</xdr:row>
      <xdr:rowOff>61913</xdr:rowOff>
    </xdr:from>
    <xdr:to>
      <xdr:col>3</xdr:col>
      <xdr:colOff>433388</xdr:colOff>
      <xdr:row>145</xdr:row>
      <xdr:rowOff>115542</xdr:rowOff>
    </xdr:to>
    <xdr:pic>
      <xdr:nvPicPr>
        <xdr:cNvPr id="2" name="Grafik 1">
          <a:hlinkClick xmlns:r="http://schemas.openxmlformats.org/officeDocument/2006/relationships" r:id="rId1"/>
          <a:extLst>
            <a:ext uri="{FF2B5EF4-FFF2-40B4-BE49-F238E27FC236}">
              <a16:creationId xmlns:a16="http://schemas.microsoft.com/office/drawing/2014/main" id="{51C141DE-D173-4E4F-ACE9-6AFF3F6FFBA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369713"/>
          <a:ext cx="2414587" cy="2587279"/>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33339</xdr:colOff>
      <xdr:row>132</xdr:row>
      <xdr:rowOff>61913</xdr:rowOff>
    </xdr:from>
    <xdr:to>
      <xdr:col>3</xdr:col>
      <xdr:colOff>209550</xdr:colOff>
      <xdr:row>145</xdr:row>
      <xdr:rowOff>171571</xdr:rowOff>
    </xdr:to>
    <xdr:pic>
      <xdr:nvPicPr>
        <xdr:cNvPr id="4" name="Grafik 3">
          <a:hlinkClick xmlns:r="http://schemas.openxmlformats.org/officeDocument/2006/relationships" r:id="rId1"/>
          <a:extLst>
            <a:ext uri="{FF2B5EF4-FFF2-40B4-BE49-F238E27FC236}">
              <a16:creationId xmlns:a16="http://schemas.microsoft.com/office/drawing/2014/main" id="{927B2B93-1EAB-4F7C-ADFF-AED5553DFF7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450676"/>
          <a:ext cx="2190749" cy="24813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33339</xdr:colOff>
      <xdr:row>130</xdr:row>
      <xdr:rowOff>61913</xdr:rowOff>
    </xdr:from>
    <xdr:to>
      <xdr:col>3</xdr:col>
      <xdr:colOff>209550</xdr:colOff>
      <xdr:row>144</xdr:row>
      <xdr:rowOff>41396</xdr:rowOff>
    </xdr:to>
    <xdr:pic>
      <xdr:nvPicPr>
        <xdr:cNvPr id="2" name="Grafik 1">
          <a:hlinkClick xmlns:r="http://schemas.openxmlformats.org/officeDocument/2006/relationships" r:id="rId1"/>
          <a:extLst>
            <a:ext uri="{FF2B5EF4-FFF2-40B4-BE49-F238E27FC236}">
              <a16:creationId xmlns:a16="http://schemas.microsoft.com/office/drawing/2014/main" id="{1F679731-6064-4660-9599-1A10C34F16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339" y="24450676"/>
          <a:ext cx="2190749" cy="248138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eminare/Wirtschaft/Kalkulation%20&#214;NORM%20B%202061/Unterlagen/Beispiel%20Kalkulation.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wbsrv02.bwb.local\Daten\Projekte\2015\018-WKO%20-%20MLP%20Brosch&#252;re%202015\Unterlagen\USK-Empfehlung%202015-LNK.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akropik/Desktop/Kropik/Desktop/BUCH%20Kalk/K2020%2010%20K3%2002a%20E+M%20ML%20Schlosser.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akropik/Desktop/Kropik/Desktop/BUCH%20Kalk/2020%20K3%2002xx%20E+M%20Mittellohn.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bwbsrv02.bwb.local\Daten\Projekte\2016\026-WKO%20-%20MLP%20Brosch&#252;re%202016\Unterlagen\USK-Empfehlung%202016-LNK.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werte"/>
      <sheetName val="Kalkulation"/>
      <sheetName val="Kalkulation Geräte"/>
      <sheetName val="K6 Blatt"/>
      <sheetName val="K4 Blatt"/>
      <sheetName val="UML_BGK"/>
      <sheetName val="K5 Blatt"/>
    </sheetNames>
    <sheetDataSet>
      <sheetData sheetId="0">
        <row r="1">
          <cell r="B1">
            <v>9.4499999999999993</v>
          </cell>
        </row>
        <row r="2">
          <cell r="B2">
            <v>9.24</v>
          </cell>
        </row>
        <row r="3">
          <cell r="B3">
            <v>29.25</v>
          </cell>
        </row>
        <row r="4">
          <cell r="B4">
            <v>38.35</v>
          </cell>
        </row>
        <row r="8">
          <cell r="B8">
            <v>2740.3</v>
          </cell>
        </row>
        <row r="13">
          <cell r="B13">
            <v>0.27</v>
          </cell>
        </row>
        <row r="14">
          <cell r="B14">
            <v>0.19919999999999999</v>
          </cell>
        </row>
        <row r="15">
          <cell r="B15">
            <v>0.1933</v>
          </cell>
        </row>
        <row r="16">
          <cell r="B16">
            <v>0.59440000000000004</v>
          </cell>
        </row>
        <row r="18">
          <cell r="B18">
            <v>0.253</v>
          </cell>
        </row>
        <row r="20">
          <cell r="B20">
            <v>0.311</v>
          </cell>
        </row>
        <row r="22">
          <cell r="B22">
            <v>0.6</v>
          </cell>
        </row>
        <row r="23">
          <cell r="B23">
            <v>0.6</v>
          </cell>
        </row>
        <row r="25">
          <cell r="B25">
            <v>0.7</v>
          </cell>
        </row>
        <row r="26">
          <cell r="B26">
            <v>0.15</v>
          </cell>
        </row>
        <row r="28">
          <cell r="B28">
            <v>7.5</v>
          </cell>
        </row>
        <row r="30">
          <cell r="B30">
            <v>60</v>
          </cell>
        </row>
      </sheetData>
      <sheetData sheetId="1"/>
      <sheetData sheetId="2"/>
      <sheetData sheetId="3"/>
      <sheetData sheetId="4">
        <row r="6">
          <cell r="M6">
            <v>74.459999999999994</v>
          </cell>
        </row>
        <row r="8">
          <cell r="M8">
            <v>7.45</v>
          </cell>
        </row>
        <row r="10">
          <cell r="M10">
            <v>42.33</v>
          </cell>
        </row>
        <row r="12">
          <cell r="M12">
            <v>7.19</v>
          </cell>
        </row>
        <row r="14">
          <cell r="H14">
            <v>0</v>
          </cell>
          <cell r="M14">
            <v>0.77</v>
          </cell>
        </row>
        <row r="16">
          <cell r="H16">
            <v>0</v>
          </cell>
          <cell r="M16">
            <v>624.75</v>
          </cell>
        </row>
        <row r="18">
          <cell r="M18">
            <v>782.25</v>
          </cell>
        </row>
        <row r="20">
          <cell r="H20">
            <v>0</v>
          </cell>
          <cell r="M20">
            <v>3.43</v>
          </cell>
        </row>
        <row r="22">
          <cell r="M22">
            <v>0.38</v>
          </cell>
        </row>
        <row r="24">
          <cell r="M24">
            <v>1.1399999999999999</v>
          </cell>
        </row>
        <row r="26">
          <cell r="M26">
            <v>1.21</v>
          </cell>
        </row>
        <row r="28">
          <cell r="M28">
            <v>6.98</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L_AZ.XLS"/>
      <sheetName val="SV_SATZ.XLS"/>
      <sheetName val="KALK.XLS"/>
      <sheetName val="LOHNNK"/>
      <sheetName val="KV-TAB 2015 gewichtet"/>
      <sheetName val="Schlechtwetter"/>
    </sheetNames>
    <sheetDataSet>
      <sheetData sheetId="0">
        <row r="58">
          <cell r="H58">
            <v>39</v>
          </cell>
          <cell r="I58">
            <v>39</v>
          </cell>
        </row>
        <row r="79">
          <cell r="H79">
            <v>7.6314285714285699</v>
          </cell>
        </row>
        <row r="86">
          <cell r="H86">
            <v>4.29</v>
          </cell>
        </row>
        <row r="93">
          <cell r="H93">
            <v>0.5</v>
          </cell>
        </row>
        <row r="108">
          <cell r="H108">
            <v>25.86</v>
          </cell>
          <cell r="I108">
            <v>25.892318076923083</v>
          </cell>
        </row>
        <row r="115">
          <cell r="H115">
            <v>1.35</v>
          </cell>
          <cell r="I115">
            <v>1.35</v>
          </cell>
        </row>
        <row r="120">
          <cell r="H120">
            <v>2</v>
          </cell>
          <cell r="I120">
            <v>2</v>
          </cell>
        </row>
        <row r="139">
          <cell r="H139">
            <v>13.85</v>
          </cell>
          <cell r="I139">
            <v>13.655696616857176</v>
          </cell>
        </row>
        <row r="155">
          <cell r="H155">
            <v>5.21</v>
          </cell>
        </row>
        <row r="161">
          <cell r="H161">
            <v>2</v>
          </cell>
          <cell r="I161">
            <v>2</v>
          </cell>
        </row>
        <row r="168">
          <cell r="H168">
            <v>1.31</v>
          </cell>
        </row>
        <row r="174">
          <cell r="H174">
            <v>0.19</v>
          </cell>
        </row>
        <row r="184">
          <cell r="H184">
            <v>0.28000000000000003</v>
          </cell>
        </row>
        <row r="185">
          <cell r="I185">
            <v>0.27500000000000002</v>
          </cell>
        </row>
        <row r="190">
          <cell r="H190">
            <v>0.5</v>
          </cell>
        </row>
        <row r="196">
          <cell r="H196">
            <v>193.66857142857143</v>
          </cell>
          <cell r="I196">
            <v>193.3268814000231</v>
          </cell>
        </row>
        <row r="197">
          <cell r="H197">
            <v>0.51634604036350762</v>
          </cell>
          <cell r="I197">
            <v>0.51725864130133348</v>
          </cell>
        </row>
      </sheetData>
      <sheetData sheetId="1">
        <row r="12">
          <cell r="G12">
            <v>0.5</v>
          </cell>
          <cell r="H12">
            <v>0.5</v>
          </cell>
        </row>
        <row r="15">
          <cell r="G15">
            <v>26.9</v>
          </cell>
          <cell r="H15">
            <v>26.7</v>
          </cell>
        </row>
        <row r="27">
          <cell r="E27">
            <v>4.5000000000000005E-3</v>
          </cell>
        </row>
        <row r="29">
          <cell r="E29">
            <v>3.7000000000000005E-2</v>
          </cell>
          <cell r="F29">
            <v>3.85E-2</v>
          </cell>
        </row>
        <row r="31">
          <cell r="E31">
            <v>1.3000000000000001E-2</v>
          </cell>
        </row>
        <row r="39">
          <cell r="E39">
            <v>4650</v>
          </cell>
        </row>
      </sheetData>
      <sheetData sheetId="2">
        <row r="6">
          <cell r="L6">
            <v>0.51634604036350762</v>
          </cell>
          <cell r="M6">
            <v>0.51725864130133348</v>
          </cell>
        </row>
        <row r="8">
          <cell r="L8">
            <v>26.9</v>
          </cell>
          <cell r="M8">
            <v>26.7</v>
          </cell>
        </row>
        <row r="12">
          <cell r="L12">
            <v>0.65524312522129113</v>
          </cell>
          <cell r="M12">
            <v>0.65536669852878948</v>
          </cell>
        </row>
        <row r="21">
          <cell r="L21">
            <v>12.5903688</v>
          </cell>
          <cell r="M21">
            <v>12.8697499</v>
          </cell>
        </row>
        <row r="409">
          <cell r="M409">
            <v>4.6753751633425669</v>
          </cell>
        </row>
        <row r="418">
          <cell r="L418">
            <v>94.15794522774496</v>
          </cell>
          <cell r="M418">
            <v>95.206771630882429</v>
          </cell>
        </row>
      </sheetData>
      <sheetData sheetId="3"/>
      <sheetData sheetId="4"/>
      <sheetData sheetId="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mm KV-Daten"/>
      <sheetName val="Stamm Pers.NK"/>
      <sheetName val="Projekt"/>
      <sheetName val="K2 2020"/>
      <sheetName val=" K3 2020 MLP"/>
      <sheetName val=" K3 2020 Regie1"/>
      <sheetName val=" K3 2020 Regie2"/>
      <sheetName val=" K3 1999"/>
    </sheetNames>
    <sheetDataSet>
      <sheetData sheetId="0">
        <row r="3">
          <cell r="B3" t="str">
            <v>KollV f d Eisen- u Metallverarb. Gewerbe (ArbeiterInnen)</v>
          </cell>
        </row>
        <row r="7">
          <cell r="A7" t="str">
            <v>LG Techniker</v>
          </cell>
        </row>
        <row r="8">
          <cell r="A8" t="str">
            <v>LG 1 Spitzenfacharbeiter</v>
          </cell>
        </row>
        <row r="9">
          <cell r="A9" t="str">
            <v>LG 2 Qualifizierter Facharbeiter</v>
          </cell>
        </row>
        <row r="10">
          <cell r="A10" t="str">
            <v xml:space="preserve">LG 3 Facharbeiter </v>
          </cell>
        </row>
        <row r="11">
          <cell r="A11" t="str">
            <v>LG 4 Besonders qualifizierter Arbeitnehmer</v>
          </cell>
        </row>
        <row r="12">
          <cell r="A12" t="str">
            <v>LG 5 Qualifizierter Arbeitnehmer</v>
          </cell>
        </row>
        <row r="13">
          <cell r="A13" t="str">
            <v>LG 6 Arbeitnehmer mit Zweckausbildung</v>
          </cell>
        </row>
        <row r="14">
          <cell r="A14" t="str">
            <v>LG 7 Arbeitnehmer ohne Zweckausbildung</v>
          </cell>
        </row>
        <row r="16">
          <cell r="A16" t="str">
            <v>1. Lehrjahr</v>
          </cell>
        </row>
        <row r="17">
          <cell r="A17" t="str">
            <v>2. Lehrjahr</v>
          </cell>
        </row>
        <row r="18">
          <cell r="A18" t="str">
            <v>3. Lehrjahr</v>
          </cell>
        </row>
        <row r="19">
          <cell r="A19" t="str">
            <v>4. Lehrjahr</v>
          </cell>
        </row>
        <row r="39">
          <cell r="A39" t="str">
            <v>Zeitausgleich 25%</v>
          </cell>
        </row>
        <row r="41">
          <cell r="A41" t="str">
            <v>Überstunde 50%</v>
          </cell>
        </row>
        <row r="42">
          <cell r="A42" t="str">
            <v>Überstunde 75%</v>
          </cell>
        </row>
        <row r="43">
          <cell r="A43" t="str">
            <v>Überstunde 100%</v>
          </cell>
        </row>
        <row r="50">
          <cell r="A50" t="str">
            <v>Sonntagszuschlag (Basis=Lohn)</v>
          </cell>
        </row>
        <row r="56">
          <cell r="A56" t="str">
            <v>Nachtarbeiteit, 22-6 Uhr</v>
          </cell>
        </row>
        <row r="57">
          <cell r="A57" t="str">
            <v>Schichtzulage (2. Schicht)</v>
          </cell>
        </row>
        <row r="66">
          <cell r="A66" t="str">
            <v>Vorarbeiterzuschlag</v>
          </cell>
        </row>
        <row r="67">
          <cell r="A67" t="str">
            <v>Schmutzzulage</v>
          </cell>
        </row>
        <row r="68">
          <cell r="A68" t="str">
            <v>Erschwerniszulage</v>
          </cell>
        </row>
        <row r="69">
          <cell r="A69" t="str">
            <v>Gefahrenzulage</v>
          </cell>
        </row>
        <row r="98">
          <cell r="A98" t="str">
            <v>kleine Entfernungszul. (&gt;6Std)</v>
          </cell>
        </row>
        <row r="99">
          <cell r="A99" t="str">
            <v>mittlere Entfernungszul. (&gt;11Std)</v>
          </cell>
        </row>
        <row r="100">
          <cell r="A100" t="str">
            <v>große Entfernungszul. (&gt;11Std)</v>
          </cell>
        </row>
        <row r="102">
          <cell r="A102" t="str">
            <v>Nächtigungsgeld</v>
          </cell>
        </row>
        <row r="112">
          <cell r="A112" t="str">
            <v>Montagezulage</v>
          </cell>
        </row>
      </sheetData>
      <sheetData sheetId="1"/>
      <sheetData sheetId="2">
        <row r="233">
          <cell r="A233" t="str">
            <v>Baustellengemeinkosten auf produktiven Lohn</v>
          </cell>
        </row>
        <row r="234">
          <cell r="A234" t="str">
            <v/>
          </cell>
        </row>
        <row r="235">
          <cell r="A235" t="str">
            <v>Fertigungsgemeinkosten</v>
          </cell>
        </row>
        <row r="236">
          <cell r="A236" t="str">
            <v/>
          </cell>
        </row>
        <row r="237">
          <cell r="A237" t="str">
            <v/>
          </cell>
        </row>
      </sheetData>
      <sheetData sheetId="3">
        <row r="21">
          <cell r="H21" t="str">
            <v>Alle Kostenarten ohne Regielohn</v>
          </cell>
        </row>
        <row r="22">
          <cell r="H22" t="str">
            <v>Regielohn (hohe Qualifikation)</v>
          </cell>
        </row>
        <row r="23">
          <cell r="H23" t="str">
            <v>Regielohn (niedrige Qual.)</v>
          </cell>
        </row>
        <row r="24">
          <cell r="H24" t="str">
            <v/>
          </cell>
        </row>
        <row r="25">
          <cell r="H25" t="str">
            <v/>
          </cell>
        </row>
        <row r="26">
          <cell r="H26" t="str">
            <v/>
          </cell>
        </row>
      </sheetData>
      <sheetData sheetId="4"/>
      <sheetData sheetId="5"/>
      <sheetData sheetId="6"/>
      <sheetData sheetId="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mm KV-Daten"/>
      <sheetName val="Stamm Pers.NK"/>
      <sheetName val="Projekt"/>
      <sheetName val="K2 2020"/>
      <sheetName val=" K3 2020 MLP"/>
      <sheetName val=" K3 2020 Regie1"/>
      <sheetName val=" K3 2020 Regie2"/>
      <sheetName val=" K3 1999"/>
    </sheetNames>
    <sheetDataSet>
      <sheetData sheetId="0">
        <row r="7">
          <cell r="A7" t="str">
            <v>LG Techniker</v>
          </cell>
        </row>
        <row r="8">
          <cell r="A8" t="str">
            <v>LG 1 Spitzenfacharbeiter</v>
          </cell>
        </row>
        <row r="9">
          <cell r="A9" t="str">
            <v>LG 2 Qualifizierter Facharbeiter</v>
          </cell>
        </row>
        <row r="10">
          <cell r="A10" t="str">
            <v xml:space="preserve">LG 3 Facharbeiter </v>
          </cell>
        </row>
        <row r="11">
          <cell r="A11" t="str">
            <v>LG 4 Besonders qualifizierter Arbeitnehmer</v>
          </cell>
        </row>
        <row r="12">
          <cell r="A12" t="str">
            <v>LG 5 Qualifizierter Arbeitnehmer</v>
          </cell>
        </row>
        <row r="13">
          <cell r="A13" t="str">
            <v>LG 6 Arbeitnehmer mit Zweckausbildung</v>
          </cell>
        </row>
        <row r="14">
          <cell r="A14" t="str">
            <v>LG 7 Arbeitnehmer ohne Zweckausbildung</v>
          </cell>
        </row>
        <row r="15">
          <cell r="A15"/>
        </row>
        <row r="16">
          <cell r="A16" t="str">
            <v>1. Lehrjahr</v>
          </cell>
        </row>
        <row r="17">
          <cell r="A17" t="str">
            <v>2. Lehrjahr</v>
          </cell>
        </row>
        <row r="18">
          <cell r="A18" t="str">
            <v>3. Lehrjahr</v>
          </cell>
        </row>
        <row r="19">
          <cell r="A19" t="str">
            <v>4. Lehrjahr</v>
          </cell>
        </row>
        <row r="20">
          <cell r="A20"/>
        </row>
        <row r="21">
          <cell r="A21"/>
        </row>
        <row r="22">
          <cell r="A22"/>
        </row>
        <row r="23">
          <cell r="A23"/>
        </row>
        <row r="24">
          <cell r="A24"/>
        </row>
        <row r="25">
          <cell r="A25"/>
        </row>
        <row r="26">
          <cell r="A26"/>
        </row>
        <row r="27">
          <cell r="A27"/>
        </row>
        <row r="28">
          <cell r="A28"/>
        </row>
        <row r="29">
          <cell r="A29"/>
        </row>
        <row r="30">
          <cell r="A30"/>
        </row>
        <row r="31">
          <cell r="A31"/>
        </row>
        <row r="32">
          <cell r="A32"/>
        </row>
        <row r="33">
          <cell r="A33"/>
        </row>
        <row r="39">
          <cell r="A39" t="str">
            <v>Zeitausgleich 25%</v>
          </cell>
        </row>
        <row r="40">
          <cell r="A40"/>
        </row>
        <row r="41">
          <cell r="A41" t="str">
            <v>Überstunde 50%</v>
          </cell>
        </row>
        <row r="42">
          <cell r="A42" t="str">
            <v>Überstunde 75%</v>
          </cell>
        </row>
        <row r="43">
          <cell r="A43" t="str">
            <v>Überstunde 100%</v>
          </cell>
        </row>
        <row r="44">
          <cell r="A44"/>
        </row>
        <row r="45">
          <cell r="A45"/>
        </row>
        <row r="46">
          <cell r="A46"/>
        </row>
        <row r="47">
          <cell r="A47"/>
        </row>
        <row r="48">
          <cell r="A48"/>
        </row>
        <row r="50">
          <cell r="A50" t="str">
            <v>Sonntagszuschlag (Basis=Lohn)</v>
          </cell>
        </row>
        <row r="51">
          <cell r="A51"/>
        </row>
        <row r="52">
          <cell r="A52"/>
        </row>
        <row r="53">
          <cell r="A53"/>
        </row>
        <row r="54">
          <cell r="A54"/>
        </row>
        <row r="55">
          <cell r="A55"/>
        </row>
        <row r="56">
          <cell r="A56"/>
        </row>
        <row r="57">
          <cell r="A57"/>
        </row>
        <row r="58">
          <cell r="A58"/>
        </row>
        <row r="59">
          <cell r="A59"/>
        </row>
        <row r="61">
          <cell r="A61" t="str">
            <v>Nachtarbeitszulage (€), 22–6 Uhr</v>
          </cell>
        </row>
        <row r="62">
          <cell r="A62" t="str">
            <v>Schichtzulage (€), 2. Schicht</v>
          </cell>
        </row>
        <row r="63">
          <cell r="A63"/>
        </row>
        <row r="64">
          <cell r="A64"/>
        </row>
        <row r="65">
          <cell r="A65"/>
        </row>
        <row r="71">
          <cell r="A71" t="str">
            <v>Vorarbeiterzuschlag</v>
          </cell>
        </row>
        <row r="72">
          <cell r="A72" t="str">
            <v>Schmutzzulage</v>
          </cell>
        </row>
        <row r="73">
          <cell r="A73" t="str">
            <v>Erschwerniszulage</v>
          </cell>
        </row>
        <row r="74">
          <cell r="A74" t="str">
            <v>Gefahrenzulage</v>
          </cell>
        </row>
        <row r="75">
          <cell r="A75"/>
        </row>
        <row r="76">
          <cell r="A76"/>
        </row>
        <row r="77">
          <cell r="A77"/>
        </row>
        <row r="78">
          <cell r="A78"/>
        </row>
        <row r="79">
          <cell r="A79"/>
        </row>
        <row r="80">
          <cell r="A80"/>
        </row>
        <row r="81">
          <cell r="A81"/>
        </row>
        <row r="82">
          <cell r="A82"/>
        </row>
        <row r="83">
          <cell r="A83"/>
        </row>
        <row r="84">
          <cell r="A84"/>
        </row>
        <row r="85">
          <cell r="A85"/>
        </row>
        <row r="86">
          <cell r="A86"/>
        </row>
        <row r="87">
          <cell r="A87"/>
        </row>
        <row r="88">
          <cell r="A88"/>
        </row>
        <row r="89">
          <cell r="A89"/>
        </row>
        <row r="90">
          <cell r="A90"/>
        </row>
        <row r="91">
          <cell r="A91"/>
        </row>
        <row r="92">
          <cell r="A92"/>
        </row>
        <row r="93">
          <cell r="A93"/>
        </row>
        <row r="94">
          <cell r="A94"/>
        </row>
        <row r="95">
          <cell r="A95"/>
        </row>
        <row r="96">
          <cell r="A96"/>
        </row>
        <row r="97">
          <cell r="A97"/>
        </row>
        <row r="103">
          <cell r="A103" t="str">
            <v>kleine Entfernungszulage (&gt;6Std)</v>
          </cell>
        </row>
        <row r="104">
          <cell r="A104" t="str">
            <v>mittlere Entfernungszulage (&gt;11Std)</v>
          </cell>
        </row>
        <row r="105">
          <cell r="A105" t="str">
            <v>große Entfernungszulage (&gt;11Std + Nächt.)</v>
          </cell>
        </row>
        <row r="106">
          <cell r="A106"/>
        </row>
        <row r="107">
          <cell r="A107" t="str">
            <v>Nächtigungsgeld</v>
          </cell>
        </row>
        <row r="108">
          <cell r="A108"/>
        </row>
        <row r="109">
          <cell r="A109"/>
        </row>
        <row r="110">
          <cell r="A110"/>
        </row>
        <row r="111">
          <cell r="A111"/>
        </row>
        <row r="112">
          <cell r="A112"/>
        </row>
        <row r="113">
          <cell r="A113"/>
        </row>
        <row r="114">
          <cell r="A114"/>
        </row>
        <row r="117">
          <cell r="A117" t="str">
            <v>Montagezulage</v>
          </cell>
        </row>
        <row r="118">
          <cell r="A118"/>
        </row>
        <row r="119">
          <cell r="A119"/>
        </row>
        <row r="122">
          <cell r="A122"/>
        </row>
        <row r="123">
          <cell r="A123"/>
        </row>
        <row r="124">
          <cell r="A124"/>
        </row>
        <row r="125">
          <cell r="A125"/>
        </row>
        <row r="126">
          <cell r="A126"/>
        </row>
        <row r="127">
          <cell r="A127"/>
        </row>
      </sheetData>
      <sheetData sheetId="1"/>
      <sheetData sheetId="2">
        <row r="5">
          <cell r="D5" t="str">
            <v>Stahlbau NN GmbH</v>
          </cell>
        </row>
        <row r="242">
          <cell r="A242" t="str">
            <v/>
          </cell>
        </row>
        <row r="243">
          <cell r="A243" t="str">
            <v>Fertigungsgemeinkosten</v>
          </cell>
        </row>
        <row r="244">
          <cell r="A244" t="str">
            <v>Bauleitungskosten (personelle BGK)</v>
          </cell>
        </row>
        <row r="245">
          <cell r="A245" t="str">
            <v>Eigene Kalkulation1</v>
          </cell>
        </row>
        <row r="246">
          <cell r="A246" t="str">
            <v/>
          </cell>
        </row>
      </sheetData>
      <sheetData sheetId="3"/>
      <sheetData sheetId="4"/>
      <sheetData sheetId="5"/>
      <sheetData sheetId="6"/>
      <sheetData sheetId="7"/>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L_AZ.XLS"/>
      <sheetName val="SV_SATZ.XLS"/>
      <sheetName val="KALK.XLS"/>
      <sheetName val="LOHNNK"/>
      <sheetName val="KV-TAB 2015 gewichtet"/>
      <sheetName val="Schlechtwetter"/>
    </sheetNames>
    <sheetDataSet>
      <sheetData sheetId="0">
        <row r="160">
          <cell r="I160">
            <v>2.25</v>
          </cell>
        </row>
      </sheetData>
      <sheetData sheetId="1"/>
      <sheetData sheetId="2"/>
      <sheetData sheetId="3"/>
      <sheetData sheetId="4"/>
      <sheetData sheetId="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www.bauwesen.at/pub" TargetMode="External"/><Relationship Id="rId1" Type="http://schemas.openxmlformats.org/officeDocument/2006/relationships/hyperlink" Target="http://www.bauwesen.at/pub" TargetMode="Externa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printerSettings" Target="../printerSettings/printerSettings9.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0.bin"/><Relationship Id="rId1" Type="http://schemas.openxmlformats.org/officeDocument/2006/relationships/hyperlink" Target="http://www.bauwesen.at/pub" TargetMode="External"/></Relationships>
</file>

<file path=xl/worksheets/_rels/sheet13.xml.rels><?xml version="1.0" encoding="UTF-8" standalone="yes"?>
<Relationships xmlns="http://schemas.openxmlformats.org/package/2006/relationships"><Relationship Id="rId3" Type="http://schemas.openxmlformats.org/officeDocument/2006/relationships/hyperlink" Target="http://www.bauwesen.at/pub" TargetMode="External"/><Relationship Id="rId2" Type="http://schemas.openxmlformats.org/officeDocument/2006/relationships/hyperlink" Target="http://www.bauwesen.at/tools" TargetMode="External"/><Relationship Id="rId1" Type="http://schemas.openxmlformats.org/officeDocument/2006/relationships/hyperlink" Target="http://www.bauwesen.at/" TargetMode="External"/><Relationship Id="rId5" Type="http://schemas.openxmlformats.org/officeDocument/2006/relationships/drawing" Target="../drawings/drawing13.xml"/><Relationship Id="rId4"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www.bauwesen.at/pub" TargetMode="External"/></Relationships>
</file>

<file path=xl/worksheets/_rels/sheet3.xml.rels><?xml version="1.0" encoding="UTF-8" standalone="yes"?>
<Relationships xmlns="http://schemas.openxmlformats.org/package/2006/relationships"><Relationship Id="rId3" Type="http://schemas.openxmlformats.org/officeDocument/2006/relationships/hyperlink" Target="http://www.bauwesen.at/k3" TargetMode="External"/><Relationship Id="rId2" Type="http://schemas.openxmlformats.org/officeDocument/2006/relationships/hyperlink" Target="http://www.bauwesen.at/pub" TargetMode="External"/><Relationship Id="rId1" Type="http://schemas.openxmlformats.org/officeDocument/2006/relationships/hyperlink" Target="http://www.bauwesen.at/tools" TargetMode="External"/><Relationship Id="rId5" Type="http://schemas.openxmlformats.org/officeDocument/2006/relationships/drawing" Target="../drawings/drawing3.xml"/><Relationship Id="rId4"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3.bin"/><Relationship Id="rId1" Type="http://schemas.openxmlformats.org/officeDocument/2006/relationships/hyperlink" Target="http://www.bauwesen.at/pub" TargetMode="External"/></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www.bauwesen.at/pub" TargetMode="External"/><Relationship Id="rId1" Type="http://schemas.openxmlformats.org/officeDocument/2006/relationships/hyperlink" Target="http://www.bauwesen.at/" TargetMode="External"/><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72B231-AA41-4D58-9CE6-C8189C87CF89}">
  <sheetPr codeName="Tabelle1">
    <tabColor rgb="FFFF0000"/>
  </sheetPr>
  <dimension ref="A1:I60"/>
  <sheetViews>
    <sheetView showGridLines="0" workbookViewId="0">
      <selection activeCell="H73" sqref="H73"/>
    </sheetView>
  </sheetViews>
  <sheetFormatPr baseColWidth="10" defaultRowHeight="14.25" x14ac:dyDescent="0.45"/>
  <cols>
    <col min="1" max="8" width="10.59765625" customWidth="1"/>
  </cols>
  <sheetData>
    <row r="1" spans="1:8" ht="18" x14ac:dyDescent="0.55000000000000004">
      <c r="A1" s="584" t="s">
        <v>179</v>
      </c>
      <c r="B1" s="585"/>
      <c r="C1" s="585"/>
      <c r="D1" s="585"/>
      <c r="E1" s="585"/>
      <c r="F1" s="585"/>
      <c r="G1" s="585"/>
      <c r="H1" s="586"/>
    </row>
    <row r="2" spans="1:8" ht="18" x14ac:dyDescent="0.55000000000000004">
      <c r="A2" s="587" t="s">
        <v>180</v>
      </c>
      <c r="B2" s="588"/>
      <c r="C2" s="588"/>
      <c r="D2" s="588"/>
      <c r="E2" s="588"/>
      <c r="F2" s="588"/>
      <c r="G2" s="588"/>
      <c r="H2" s="589"/>
    </row>
    <row r="3" spans="1:8" ht="18" x14ac:dyDescent="0.55000000000000004">
      <c r="A3" s="587"/>
      <c r="B3" s="588"/>
      <c r="C3" s="588"/>
      <c r="D3" s="588"/>
      <c r="E3" s="588"/>
      <c r="F3" s="588"/>
      <c r="G3" s="588"/>
      <c r="H3" s="589"/>
    </row>
    <row r="4" spans="1:8" ht="18" x14ac:dyDescent="0.55000000000000004">
      <c r="A4" s="587" t="s">
        <v>153</v>
      </c>
      <c r="B4" s="588"/>
      <c r="C4" s="588"/>
      <c r="D4" s="588"/>
      <c r="E4" s="588"/>
      <c r="F4" s="588"/>
      <c r="G4" s="588"/>
      <c r="H4" s="589"/>
    </row>
    <row r="5" spans="1:8" ht="15.75" x14ac:dyDescent="0.5">
      <c r="A5" s="364"/>
      <c r="B5" s="365"/>
      <c r="C5" s="276"/>
      <c r="D5" s="276"/>
      <c r="E5" s="208"/>
      <c r="F5" s="276"/>
      <c r="G5" s="365"/>
      <c r="H5" s="366"/>
    </row>
    <row r="6" spans="1:8" x14ac:dyDescent="0.45">
      <c r="A6" s="598" t="s">
        <v>181</v>
      </c>
      <c r="B6" s="599"/>
      <c r="C6" s="599"/>
      <c r="D6" s="599"/>
      <c r="E6" s="599"/>
      <c r="F6" s="599"/>
      <c r="G6" s="599"/>
      <c r="H6" s="600"/>
    </row>
    <row r="7" spans="1:8" x14ac:dyDescent="0.45">
      <c r="A7" s="601" t="s">
        <v>182</v>
      </c>
      <c r="B7" s="602"/>
      <c r="C7" s="602"/>
      <c r="D7" s="602"/>
      <c r="E7" s="602"/>
      <c r="F7" s="602"/>
      <c r="G7" s="602"/>
      <c r="H7" s="603"/>
    </row>
    <row r="8" spans="1:8" x14ac:dyDescent="0.45">
      <c r="A8" s="604" t="s">
        <v>205</v>
      </c>
      <c r="B8" s="605"/>
      <c r="C8" s="605"/>
      <c r="D8" s="605"/>
      <c r="E8" s="605"/>
      <c r="F8" s="605"/>
      <c r="G8" s="605"/>
      <c r="H8" s="606"/>
    </row>
    <row r="11" spans="1:8" x14ac:dyDescent="0.45">
      <c r="A11" s="369" t="s">
        <v>183</v>
      </c>
      <c r="B11" s="370"/>
      <c r="C11" s="370"/>
      <c r="D11" s="370"/>
      <c r="E11" s="370"/>
      <c r="F11" s="370"/>
      <c r="G11" s="596">
        <v>45371</v>
      </c>
      <c r="H11" s="597"/>
    </row>
    <row r="12" spans="1:8" x14ac:dyDescent="0.45">
      <c r="A12" s="372"/>
      <c r="B12" s="373"/>
      <c r="C12" s="373"/>
      <c r="D12" s="373"/>
      <c r="E12" s="373"/>
      <c r="F12" s="373"/>
      <c r="G12" s="373"/>
      <c r="H12" s="374"/>
    </row>
    <row r="13" spans="1:8" ht="14.25" customHeight="1" x14ac:dyDescent="0.45">
      <c r="A13" s="593" t="s">
        <v>178</v>
      </c>
      <c r="B13" s="594"/>
      <c r="C13" s="594"/>
      <c r="D13" s="594"/>
      <c r="E13" s="594"/>
      <c r="F13" s="594"/>
      <c r="G13" s="594"/>
      <c r="H13" s="595"/>
    </row>
    <row r="14" spans="1:8" ht="14.25" customHeight="1" x14ac:dyDescent="0.45">
      <c r="A14" s="593"/>
      <c r="B14" s="594"/>
      <c r="C14" s="594"/>
      <c r="D14" s="594"/>
      <c r="E14" s="594"/>
      <c r="F14" s="594"/>
      <c r="G14" s="594"/>
      <c r="H14" s="595"/>
    </row>
    <row r="15" spans="1:8" ht="14.25" customHeight="1" x14ac:dyDescent="0.45">
      <c r="A15" s="593"/>
      <c r="B15" s="594"/>
      <c r="C15" s="594"/>
      <c r="D15" s="594"/>
      <c r="E15" s="594"/>
      <c r="F15" s="594"/>
      <c r="G15" s="594"/>
      <c r="H15" s="595"/>
    </row>
    <row r="16" spans="1:8" ht="14.25" customHeight="1" x14ac:dyDescent="0.45">
      <c r="A16" s="593"/>
      <c r="B16" s="594"/>
      <c r="C16" s="594"/>
      <c r="D16" s="594"/>
      <c r="E16" s="594"/>
      <c r="F16" s="594"/>
      <c r="G16" s="594"/>
      <c r="H16" s="595"/>
    </row>
    <row r="17" spans="1:8" ht="14.25" customHeight="1" x14ac:dyDescent="0.45">
      <c r="A17" s="593"/>
      <c r="B17" s="594"/>
      <c r="C17" s="594"/>
      <c r="D17" s="594"/>
      <c r="E17" s="594"/>
      <c r="F17" s="594"/>
      <c r="G17" s="594"/>
      <c r="H17" s="595"/>
    </row>
    <row r="18" spans="1:8" ht="14.25" customHeight="1" x14ac:dyDescent="0.45">
      <c r="A18" s="590" t="s">
        <v>173</v>
      </c>
      <c r="B18" s="591"/>
      <c r="C18" s="591"/>
      <c r="D18" s="591"/>
      <c r="E18" s="591"/>
      <c r="F18" s="591"/>
      <c r="G18" s="591"/>
      <c r="H18" s="592"/>
    </row>
    <row r="19" spans="1:8" ht="14.25" customHeight="1" x14ac:dyDescent="0.45">
      <c r="A19" s="590"/>
      <c r="B19" s="591"/>
      <c r="C19" s="591"/>
      <c r="D19" s="591"/>
      <c r="E19" s="591"/>
      <c r="F19" s="591"/>
      <c r="G19" s="591"/>
      <c r="H19" s="592"/>
    </row>
    <row r="20" spans="1:8" ht="14.25" customHeight="1" x14ac:dyDescent="0.45">
      <c r="A20" s="590"/>
      <c r="B20" s="591"/>
      <c r="C20" s="591"/>
      <c r="D20" s="591"/>
      <c r="E20" s="591"/>
      <c r="F20" s="591"/>
      <c r="G20" s="591"/>
      <c r="H20" s="592"/>
    </row>
    <row r="21" spans="1:8" ht="15.75" x14ac:dyDescent="0.45">
      <c r="A21" s="367"/>
      <c r="B21" s="368"/>
      <c r="C21" s="368"/>
      <c r="D21" s="368"/>
      <c r="E21" s="368"/>
      <c r="F21" s="368"/>
      <c r="G21" s="371"/>
      <c r="H21" s="375"/>
    </row>
    <row r="22" spans="1:8" ht="14.25" customHeight="1" x14ac:dyDescent="0.45">
      <c r="A22" s="593" t="s">
        <v>294</v>
      </c>
      <c r="B22" s="594"/>
      <c r="C22" s="594"/>
      <c r="D22" s="594"/>
      <c r="E22" s="594"/>
      <c r="F22" s="594"/>
      <c r="G22" s="594"/>
      <c r="H22" s="375"/>
    </row>
    <row r="23" spans="1:8" ht="14.25" customHeight="1" x14ac:dyDescent="0.45">
      <c r="A23" s="593"/>
      <c r="B23" s="594"/>
      <c r="C23" s="594"/>
      <c r="D23" s="594"/>
      <c r="E23" s="594"/>
      <c r="F23" s="594"/>
      <c r="G23" s="594"/>
      <c r="H23" s="375"/>
    </row>
    <row r="24" spans="1:8" ht="14.25" customHeight="1" x14ac:dyDescent="0.45">
      <c r="A24" s="593"/>
      <c r="B24" s="594"/>
      <c r="C24" s="594"/>
      <c r="D24" s="594"/>
      <c r="E24" s="594"/>
      <c r="F24" s="594"/>
      <c r="G24" s="594"/>
      <c r="H24" s="375"/>
    </row>
    <row r="25" spans="1:8" ht="14.25" customHeight="1" x14ac:dyDescent="0.45">
      <c r="A25" s="593"/>
      <c r="B25" s="594"/>
      <c r="C25" s="594"/>
      <c r="D25" s="594"/>
      <c r="E25" s="594"/>
      <c r="F25" s="594"/>
      <c r="G25" s="594"/>
      <c r="H25" s="375"/>
    </row>
    <row r="26" spans="1:8" ht="15.75" x14ac:dyDescent="0.45">
      <c r="A26" s="367"/>
      <c r="B26" s="368"/>
      <c r="C26" s="368"/>
      <c r="D26" s="368"/>
      <c r="E26" s="368"/>
      <c r="F26" s="368"/>
      <c r="G26" s="371"/>
      <c r="H26" s="375"/>
    </row>
    <row r="27" spans="1:8" ht="14.25" customHeight="1" x14ac:dyDescent="0.45">
      <c r="A27" s="593" t="s">
        <v>174</v>
      </c>
      <c r="B27" s="594"/>
      <c r="C27" s="594"/>
      <c r="D27" s="594"/>
      <c r="E27" s="594"/>
      <c r="F27" s="594"/>
      <c r="G27" s="594"/>
      <c r="H27" s="595"/>
    </row>
    <row r="28" spans="1:8" ht="14.25" customHeight="1" x14ac:dyDescent="0.45">
      <c r="A28" s="593"/>
      <c r="B28" s="594"/>
      <c r="C28" s="594"/>
      <c r="D28" s="594"/>
      <c r="E28" s="594"/>
      <c r="F28" s="594"/>
      <c r="G28" s="594"/>
      <c r="H28" s="595"/>
    </row>
    <row r="29" spans="1:8" ht="14.25" customHeight="1" x14ac:dyDescent="0.45">
      <c r="A29" s="593"/>
      <c r="B29" s="594"/>
      <c r="C29" s="594"/>
      <c r="D29" s="594"/>
      <c r="E29" s="594"/>
      <c r="F29" s="594"/>
      <c r="G29" s="594"/>
      <c r="H29" s="595"/>
    </row>
    <row r="30" spans="1:8" ht="14.25" customHeight="1" x14ac:dyDescent="0.45">
      <c r="A30" s="593"/>
      <c r="B30" s="594"/>
      <c r="C30" s="594"/>
      <c r="D30" s="594"/>
      <c r="E30" s="594"/>
      <c r="F30" s="594"/>
      <c r="G30" s="594"/>
      <c r="H30" s="595"/>
    </row>
    <row r="31" spans="1:8" ht="14.25" customHeight="1" x14ac:dyDescent="0.45">
      <c r="A31" s="593"/>
      <c r="B31" s="594"/>
      <c r="C31" s="594"/>
      <c r="D31" s="594"/>
      <c r="E31" s="594"/>
      <c r="F31" s="594"/>
      <c r="G31" s="594"/>
      <c r="H31" s="595"/>
    </row>
    <row r="32" spans="1:8" ht="14.25" customHeight="1" x14ac:dyDescent="0.45">
      <c r="A32" s="593"/>
      <c r="B32" s="594"/>
      <c r="C32" s="594"/>
      <c r="D32" s="594"/>
      <c r="E32" s="594"/>
      <c r="F32" s="594"/>
      <c r="G32" s="594"/>
      <c r="H32" s="595"/>
    </row>
    <row r="33" spans="1:9" ht="14.25" customHeight="1" x14ac:dyDescent="0.45">
      <c r="A33" s="593"/>
      <c r="B33" s="594"/>
      <c r="C33" s="594"/>
      <c r="D33" s="594"/>
      <c r="E33" s="594"/>
      <c r="F33" s="594"/>
      <c r="G33" s="594"/>
      <c r="H33" s="595"/>
    </row>
    <row r="34" spans="1:9" ht="14.25" customHeight="1" x14ac:dyDescent="0.45">
      <c r="A34" s="593"/>
      <c r="B34" s="594"/>
      <c r="C34" s="594"/>
      <c r="D34" s="594"/>
      <c r="E34" s="594"/>
      <c r="F34" s="594"/>
      <c r="G34" s="594"/>
      <c r="H34" s="595"/>
    </row>
    <row r="35" spans="1:9" ht="15.75" x14ac:dyDescent="0.5">
      <c r="A35" s="360"/>
      <c r="B35" s="361"/>
      <c r="C35" s="361"/>
      <c r="D35" s="361"/>
      <c r="E35" s="361"/>
      <c r="F35" s="361"/>
      <c r="G35" s="345"/>
      <c r="H35" s="346"/>
    </row>
    <row r="36" spans="1:9" ht="15.75" x14ac:dyDescent="0.5">
      <c r="A36" s="357"/>
      <c r="B36" s="357"/>
      <c r="C36" s="357"/>
      <c r="D36" s="357"/>
      <c r="E36" s="357"/>
      <c r="F36" s="357"/>
    </row>
    <row r="37" spans="1:9" ht="15.75" x14ac:dyDescent="0.5">
      <c r="A37" s="358" t="s">
        <v>175</v>
      </c>
      <c r="B37" s="359"/>
      <c r="C37" s="359"/>
      <c r="D37" s="359"/>
      <c r="E37" s="359"/>
      <c r="F37" s="347"/>
      <c r="G37" s="607">
        <v>9</v>
      </c>
      <c r="H37" s="608"/>
    </row>
    <row r="38" spans="1:9" ht="15.75" x14ac:dyDescent="0.5">
      <c r="A38" s="355" t="s">
        <v>176</v>
      </c>
      <c r="B38" s="356"/>
      <c r="C38" s="356"/>
      <c r="D38" s="356"/>
      <c r="E38" s="356"/>
      <c r="F38" s="343"/>
      <c r="G38" s="609">
        <v>0.8</v>
      </c>
      <c r="H38" s="610"/>
    </row>
    <row r="39" spans="1:9" ht="15.75" x14ac:dyDescent="0.5">
      <c r="A39" s="362" t="s">
        <v>177</v>
      </c>
      <c r="B39" s="363"/>
      <c r="C39" s="363"/>
      <c r="D39" s="363"/>
      <c r="E39" s="363"/>
      <c r="F39" s="341"/>
      <c r="G39" s="611">
        <f>G37/G38</f>
        <v>11.25</v>
      </c>
      <c r="H39" s="612"/>
    </row>
    <row r="41" spans="1:9" x14ac:dyDescent="0.45">
      <c r="A41" s="613" t="s">
        <v>295</v>
      </c>
      <c r="B41" s="613"/>
      <c r="C41" s="613"/>
      <c r="D41" s="613"/>
      <c r="E41" s="613"/>
      <c r="F41" s="613"/>
      <c r="G41" s="613"/>
      <c r="H41" s="613"/>
    </row>
    <row r="42" spans="1:9" x14ac:dyDescent="0.45">
      <c r="A42" s="613"/>
      <c r="B42" s="613"/>
      <c r="C42" s="613"/>
      <c r="D42" s="613"/>
      <c r="E42" s="613"/>
      <c r="F42" s="613"/>
      <c r="G42" s="613"/>
      <c r="H42" s="613"/>
    </row>
    <row r="43" spans="1:9" x14ac:dyDescent="0.45">
      <c r="A43" s="613"/>
      <c r="B43" s="613"/>
      <c r="C43" s="613"/>
      <c r="D43" s="613"/>
      <c r="E43" s="613"/>
      <c r="F43" s="613"/>
      <c r="G43" s="613"/>
      <c r="H43" s="613"/>
    </row>
    <row r="47" spans="1:9" x14ac:dyDescent="0.45">
      <c r="A47" s="41"/>
      <c r="B47" s="347"/>
      <c r="C47" s="347"/>
      <c r="D47" s="347"/>
      <c r="E47" s="574" t="s">
        <v>211</v>
      </c>
      <c r="F47" s="574"/>
      <c r="G47" s="574"/>
      <c r="H47" s="574"/>
      <c r="I47" s="575"/>
    </row>
    <row r="48" spans="1:9" x14ac:dyDescent="0.45">
      <c r="A48" s="173"/>
      <c r="B48" s="343"/>
      <c r="C48" s="343"/>
      <c r="D48" s="343"/>
      <c r="E48" s="576"/>
      <c r="F48" s="576"/>
      <c r="G48" s="576"/>
      <c r="H48" s="576"/>
      <c r="I48" s="577"/>
    </row>
    <row r="49" spans="1:9" x14ac:dyDescent="0.45">
      <c r="A49" s="173"/>
      <c r="B49" s="343"/>
      <c r="C49" s="343"/>
      <c r="D49" s="343"/>
      <c r="E49" s="576"/>
      <c r="F49" s="576"/>
      <c r="G49" s="576"/>
      <c r="H49" s="576"/>
      <c r="I49" s="577"/>
    </row>
    <row r="50" spans="1:9" ht="15.75" x14ac:dyDescent="0.5">
      <c r="A50" s="173"/>
      <c r="B50" s="343"/>
      <c r="C50" s="343"/>
      <c r="D50" s="343"/>
      <c r="E50" s="343"/>
      <c r="F50" s="356"/>
      <c r="G50" s="356"/>
      <c r="H50" s="343"/>
      <c r="I50" s="207"/>
    </row>
    <row r="51" spans="1:9" x14ac:dyDescent="0.45">
      <c r="A51" s="173"/>
      <c r="B51" s="343"/>
      <c r="C51" s="343"/>
      <c r="D51" s="343"/>
      <c r="E51" s="576" t="s">
        <v>212</v>
      </c>
      <c r="F51" s="576"/>
      <c r="G51" s="576"/>
      <c r="H51" s="576"/>
      <c r="I51" s="577"/>
    </row>
    <row r="52" spans="1:9" x14ac:dyDescent="0.45">
      <c r="A52" s="173"/>
      <c r="B52" s="343"/>
      <c r="C52" s="343"/>
      <c r="D52" s="343"/>
      <c r="E52" s="576"/>
      <c r="F52" s="576"/>
      <c r="G52" s="576"/>
      <c r="H52" s="576"/>
      <c r="I52" s="577"/>
    </row>
    <row r="53" spans="1:9" x14ac:dyDescent="0.45">
      <c r="A53" s="173"/>
      <c r="B53" s="343"/>
      <c r="C53" s="343"/>
      <c r="D53" s="343"/>
      <c r="E53" s="576"/>
      <c r="F53" s="576"/>
      <c r="G53" s="576"/>
      <c r="H53" s="576"/>
      <c r="I53" s="577"/>
    </row>
    <row r="54" spans="1:9" ht="15.75" x14ac:dyDescent="0.5">
      <c r="A54" s="173"/>
      <c r="B54" s="343"/>
      <c r="C54" s="343"/>
      <c r="D54" s="343"/>
      <c r="E54" s="343"/>
      <c r="F54" s="356"/>
      <c r="G54" s="343"/>
      <c r="H54" s="171"/>
      <c r="I54" s="207"/>
    </row>
    <row r="55" spans="1:9" x14ac:dyDescent="0.45">
      <c r="A55" s="173"/>
      <c r="B55" s="343"/>
      <c r="C55" s="343"/>
      <c r="D55" s="343"/>
      <c r="E55" s="576" t="s">
        <v>296</v>
      </c>
      <c r="F55" s="576"/>
      <c r="G55" s="576"/>
      <c r="H55" s="576"/>
      <c r="I55" s="577"/>
    </row>
    <row r="56" spans="1:9" x14ac:dyDescent="0.45">
      <c r="A56" s="173"/>
      <c r="B56" s="343"/>
      <c r="C56" s="343"/>
      <c r="D56" s="343"/>
      <c r="E56" s="576"/>
      <c r="F56" s="576"/>
      <c r="G56" s="576"/>
      <c r="H56" s="576"/>
      <c r="I56" s="577"/>
    </row>
    <row r="57" spans="1:9" x14ac:dyDescent="0.45">
      <c r="A57" s="173"/>
      <c r="B57" s="343"/>
      <c r="C57" s="343"/>
      <c r="D57" s="343"/>
      <c r="E57" s="576"/>
      <c r="F57" s="576"/>
      <c r="G57" s="576"/>
      <c r="H57" s="576"/>
      <c r="I57" s="577"/>
    </row>
    <row r="58" spans="1:9" ht="15.75" x14ac:dyDescent="0.5">
      <c r="A58" s="173"/>
      <c r="B58" s="343"/>
      <c r="C58" s="343"/>
      <c r="D58" s="343"/>
      <c r="E58" s="578" t="s">
        <v>213</v>
      </c>
      <c r="F58" s="578"/>
      <c r="G58" s="578"/>
      <c r="H58" s="578"/>
      <c r="I58" s="579"/>
    </row>
    <row r="59" spans="1:9" x14ac:dyDescent="0.45">
      <c r="A59" s="173"/>
      <c r="B59" s="343"/>
      <c r="C59" s="343"/>
      <c r="D59" s="343"/>
      <c r="E59" s="580" t="s">
        <v>205</v>
      </c>
      <c r="F59" s="580"/>
      <c r="G59" s="580"/>
      <c r="H59" s="580"/>
      <c r="I59" s="581"/>
    </row>
    <row r="60" spans="1:9" x14ac:dyDescent="0.45">
      <c r="A60" s="44"/>
      <c r="B60" s="345"/>
      <c r="C60" s="345"/>
      <c r="D60" s="345"/>
      <c r="E60" s="582"/>
      <c r="F60" s="582"/>
      <c r="G60" s="582"/>
      <c r="H60" s="582"/>
      <c r="I60" s="583"/>
    </row>
  </sheetData>
  <sheetProtection sheet="1" formatColumns="0" selectLockedCells="1"/>
  <mergeCells count="21">
    <mergeCell ref="G37:H37"/>
    <mergeCell ref="G38:H38"/>
    <mergeCell ref="G39:H39"/>
    <mergeCell ref="A41:H43"/>
    <mergeCell ref="A22:G25"/>
    <mergeCell ref="A27:H34"/>
    <mergeCell ref="A1:H1"/>
    <mergeCell ref="A2:H2"/>
    <mergeCell ref="A3:H3"/>
    <mergeCell ref="A4:H4"/>
    <mergeCell ref="A18:H20"/>
    <mergeCell ref="A13:H17"/>
    <mergeCell ref="G11:H11"/>
    <mergeCell ref="A6:H6"/>
    <mergeCell ref="A7:H7"/>
    <mergeCell ref="A8:H8"/>
    <mergeCell ref="E47:I49"/>
    <mergeCell ref="E51:I53"/>
    <mergeCell ref="E55:I57"/>
    <mergeCell ref="E58:I58"/>
    <mergeCell ref="E59:I60"/>
  </mergeCells>
  <hyperlinks>
    <hyperlink ref="A8" r:id="rId1" xr:uid="{F269307A-65F6-49C3-8D48-2C7893042920}"/>
    <hyperlink ref="E59" r:id="rId2" xr:uid="{723CD284-781C-450B-8031-F3C8D8C05661}"/>
  </hyperlinks>
  <pageMargins left="0.7" right="0.7" top="0.78740157499999996" bottom="0.78740157499999996"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0F9AD-562F-4A5C-BBB2-132FCD91A186}">
  <sheetPr codeName="Tabelle10">
    <tabColor rgb="FF00B050"/>
  </sheetPr>
  <dimension ref="A1:AN272"/>
  <sheetViews>
    <sheetView showGridLines="0" topLeftCell="A168" zoomScale="120" zoomScaleNormal="120" workbookViewId="0">
      <selection activeCell="H73" sqref="H73"/>
    </sheetView>
  </sheetViews>
  <sheetFormatPr baseColWidth="10" defaultRowHeight="14.25" x14ac:dyDescent="0.45"/>
  <cols>
    <col min="1" max="1" width="3.6640625" customWidth="1"/>
    <col min="2" max="2" width="10.1328125" customWidth="1"/>
    <col min="3" max="6" width="9.265625" customWidth="1"/>
    <col min="7" max="10" width="8.1328125" customWidth="1"/>
    <col min="11" max="11" width="2.265625" customWidth="1"/>
    <col min="12" max="12" width="1.3984375" customWidth="1"/>
    <col min="14" max="17" width="10.6640625" hidden="1" customWidth="1"/>
  </cols>
  <sheetData>
    <row r="1" spans="1:38" ht="18" x14ac:dyDescent="0.55000000000000004">
      <c r="A1" s="759" t="s">
        <v>149</v>
      </c>
      <c r="B1" s="760"/>
      <c r="C1" s="760"/>
      <c r="D1" s="760"/>
      <c r="E1" s="760"/>
      <c r="F1" s="760"/>
      <c r="G1" s="760"/>
      <c r="H1" s="760"/>
      <c r="I1" s="760"/>
      <c r="J1" s="761"/>
      <c r="K1" s="172"/>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row>
    <row r="2" spans="1:38" ht="18" x14ac:dyDescent="0.55000000000000004">
      <c r="A2" s="753" t="s">
        <v>150</v>
      </c>
      <c r="B2" s="754"/>
      <c r="C2" s="754"/>
      <c r="D2" s="754"/>
      <c r="E2" s="754"/>
      <c r="F2" s="754"/>
      <c r="G2" s="754"/>
      <c r="H2" s="754"/>
      <c r="I2" s="754"/>
      <c r="J2" s="755"/>
      <c r="K2" s="172"/>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row>
    <row r="3" spans="1:38" ht="18" x14ac:dyDescent="0.55000000000000004">
      <c r="A3" s="753" t="s">
        <v>151</v>
      </c>
      <c r="B3" s="754"/>
      <c r="C3" s="754"/>
      <c r="D3" s="754"/>
      <c r="E3" s="754"/>
      <c r="F3" s="754"/>
      <c r="G3" s="754"/>
      <c r="H3" s="754"/>
      <c r="I3" s="754"/>
      <c r="J3" s="755"/>
      <c r="K3" s="172"/>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row>
    <row r="4" spans="1:38" ht="18" customHeight="1" x14ac:dyDescent="0.45">
      <c r="A4" s="500" t="s">
        <v>220</v>
      </c>
      <c r="B4" s="501"/>
      <c r="C4" s="501"/>
      <c r="D4" s="501"/>
      <c r="E4" s="501"/>
      <c r="F4" s="501"/>
      <c r="G4" s="501"/>
      <c r="H4" s="501"/>
      <c r="I4" s="501"/>
      <c r="J4" s="501"/>
      <c r="K4" s="501"/>
      <c r="L4" s="501"/>
      <c r="M4" s="501"/>
      <c r="N4" s="501"/>
      <c r="O4" s="501"/>
      <c r="P4" s="501"/>
      <c r="Q4" s="501"/>
      <c r="R4" s="49"/>
      <c r="S4" s="49"/>
      <c r="T4" s="49"/>
      <c r="U4" s="49"/>
      <c r="V4" s="49"/>
      <c r="W4" s="49"/>
      <c r="X4" s="49"/>
      <c r="Y4" s="49"/>
      <c r="Z4" s="49"/>
      <c r="AA4" s="49"/>
      <c r="AB4" s="49"/>
      <c r="AC4" s="49"/>
      <c r="AD4" s="49"/>
      <c r="AE4" s="49"/>
      <c r="AF4" s="49"/>
      <c r="AG4" s="49"/>
      <c r="AH4" s="49"/>
      <c r="AI4" s="49"/>
      <c r="AJ4" s="49"/>
      <c r="AK4" s="49"/>
      <c r="AL4" s="49"/>
    </row>
    <row r="5" spans="1:38" ht="18" customHeight="1" x14ac:dyDescent="0.45">
      <c r="A5" s="500"/>
      <c r="B5" s="501"/>
      <c r="C5" s="501"/>
      <c r="D5" s="501"/>
      <c r="E5" s="501"/>
      <c r="F5" s="501"/>
      <c r="G5" s="501"/>
      <c r="H5" s="501"/>
      <c r="I5" s="501"/>
      <c r="J5" s="501"/>
      <c r="K5" s="501"/>
      <c r="L5" s="501"/>
      <c r="M5" s="501"/>
      <c r="N5" s="501"/>
      <c r="O5" s="501"/>
      <c r="P5" s="501"/>
      <c r="Q5" s="501"/>
      <c r="R5" s="49"/>
      <c r="S5" s="49"/>
      <c r="T5" s="49"/>
      <c r="U5" s="49"/>
      <c r="V5" s="49"/>
      <c r="W5" s="49"/>
      <c r="X5" s="49"/>
      <c r="Y5" s="49"/>
      <c r="Z5" s="49"/>
      <c r="AA5" s="49"/>
      <c r="AB5" s="49"/>
      <c r="AC5" s="49"/>
      <c r="AD5" s="49"/>
      <c r="AE5" s="49"/>
      <c r="AF5" s="49"/>
      <c r="AG5" s="49"/>
      <c r="AH5" s="49"/>
      <c r="AI5" s="49"/>
      <c r="AJ5" s="49"/>
      <c r="AK5" s="49"/>
      <c r="AL5" s="49"/>
    </row>
    <row r="6" spans="1:38" ht="18" x14ac:dyDescent="0.55000000000000004">
      <c r="A6" s="437"/>
      <c r="B6" s="438"/>
      <c r="C6" s="438"/>
      <c r="D6" s="438"/>
      <c r="E6" s="438"/>
      <c r="F6" s="438"/>
      <c r="G6" s="438"/>
      <c r="H6" s="438"/>
      <c r="I6" s="438"/>
      <c r="J6" s="439"/>
      <c r="K6" s="172"/>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row>
    <row r="7" spans="1:38" ht="18" x14ac:dyDescent="0.55000000000000004">
      <c r="A7" s="753"/>
      <c r="B7" s="754"/>
      <c r="C7" s="754"/>
      <c r="D7" s="754"/>
      <c r="E7" s="754"/>
      <c r="F7" s="754"/>
      <c r="G7" s="754"/>
      <c r="H7" s="754"/>
      <c r="I7" s="754"/>
      <c r="J7" s="755"/>
      <c r="K7" s="172"/>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row>
    <row r="8" spans="1:38" ht="18" x14ac:dyDescent="0.55000000000000004">
      <c r="A8" s="753" t="s">
        <v>153</v>
      </c>
      <c r="B8" s="754"/>
      <c r="C8" s="754"/>
      <c r="D8" s="754"/>
      <c r="E8" s="754"/>
      <c r="F8" s="754"/>
      <c r="G8" s="754"/>
      <c r="H8" s="754"/>
      <c r="I8" s="754"/>
      <c r="J8" s="755"/>
      <c r="K8" s="172"/>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row>
    <row r="9" spans="1:38" ht="15.75" x14ac:dyDescent="0.5">
      <c r="A9" s="756" t="s">
        <v>209</v>
      </c>
      <c r="B9" s="757"/>
      <c r="C9" s="757"/>
      <c r="D9" s="757"/>
      <c r="E9" s="757"/>
      <c r="F9" s="757"/>
      <c r="G9" s="757"/>
      <c r="H9" s="757"/>
      <c r="I9" s="757"/>
      <c r="J9" s="758"/>
      <c r="K9" s="172"/>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row>
    <row r="10" spans="1:38" x14ac:dyDescent="0.45">
      <c r="A10" s="512" t="s">
        <v>264</v>
      </c>
      <c r="B10" s="515"/>
      <c r="C10" s="515" t="str">
        <f ca="1">MID(CELL("Dateiname",$A$1),FIND("]", CELL("Dateiname",$A$1))+1,31)</f>
        <v>Hafner_Platten_Fliesen</v>
      </c>
      <c r="D10" s="515"/>
      <c r="E10" s="515"/>
      <c r="F10" s="515"/>
      <c r="G10" s="515"/>
      <c r="H10" s="515"/>
      <c r="I10" s="515"/>
      <c r="J10" s="516"/>
      <c r="K10" s="172"/>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row>
    <row r="11" spans="1:38" ht="15.75" x14ac:dyDescent="0.5">
      <c r="A11" s="449"/>
      <c r="B11" s="449"/>
      <c r="C11" s="449"/>
      <c r="D11" s="449"/>
      <c r="E11" s="449"/>
      <c r="F11" s="449"/>
      <c r="G11" s="449"/>
      <c r="H11" s="449"/>
      <c r="I11" s="449"/>
      <c r="J11" s="449"/>
      <c r="K11" s="172"/>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row>
    <row r="12" spans="1:38" ht="15.75" x14ac:dyDescent="0.5">
      <c r="A12" s="449"/>
      <c r="B12" s="449"/>
      <c r="C12" s="449"/>
      <c r="D12" s="449"/>
      <c r="F12" s="449"/>
      <c r="G12" s="449"/>
      <c r="H12" s="449"/>
      <c r="I12" s="449"/>
      <c r="J12" s="449"/>
      <c r="K12" s="172"/>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row>
    <row r="13" spans="1:38" ht="15.75" x14ac:dyDescent="0.5">
      <c r="A13" s="449"/>
      <c r="B13" s="449"/>
      <c r="C13" s="449"/>
      <c r="D13" s="449"/>
      <c r="E13" s="449"/>
      <c r="F13" s="449"/>
      <c r="G13" s="449"/>
      <c r="H13" s="449"/>
      <c r="I13" s="449"/>
      <c r="J13" s="449"/>
      <c r="K13" s="172"/>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row>
    <row r="14" spans="1:38" ht="15.75" x14ac:dyDescent="0.5">
      <c r="A14" s="692" t="s">
        <v>244</v>
      </c>
      <c r="B14" s="693"/>
      <c r="C14" s="693"/>
      <c r="D14" s="693"/>
      <c r="E14" s="693"/>
      <c r="F14" s="693"/>
      <c r="G14" s="693"/>
      <c r="H14" s="693"/>
      <c r="I14" s="693"/>
      <c r="J14" s="694"/>
      <c r="K14" s="172"/>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row>
    <row r="15" spans="1:38" ht="15.75" x14ac:dyDescent="0.5">
      <c r="A15" s="471"/>
      <c r="B15" s="480" t="s">
        <v>200</v>
      </c>
      <c r="C15" s="466" t="s">
        <v>107</v>
      </c>
      <c r="D15" s="466" t="s">
        <v>109</v>
      </c>
      <c r="E15" s="466" t="s">
        <v>111</v>
      </c>
      <c r="F15" s="466" t="s">
        <v>113</v>
      </c>
      <c r="G15" s="705" t="s">
        <v>249</v>
      </c>
      <c r="H15" s="705"/>
      <c r="I15" s="912" t="s">
        <v>269</v>
      </c>
      <c r="J15" s="913"/>
      <c r="K15" s="172"/>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row>
    <row r="16" spans="1:38" ht="15.75" x14ac:dyDescent="0.5">
      <c r="A16" s="472"/>
      <c r="B16" s="481">
        <f>H52</f>
        <v>0.28039999999999998</v>
      </c>
      <c r="C16" s="473">
        <f>D150</f>
        <v>0.22850031790886613</v>
      </c>
      <c r="D16" s="473">
        <f t="shared" ref="D16:F16" si="0">E150</f>
        <v>0.13754656875798169</v>
      </c>
      <c r="E16" s="473">
        <f t="shared" si="0"/>
        <v>0</v>
      </c>
      <c r="F16" s="473">
        <f t="shared" si="0"/>
        <v>0.50020935824318979</v>
      </c>
      <c r="G16" s="706">
        <f>C16+D16+E16+F16</f>
        <v>0.86625624491003761</v>
      </c>
      <c r="H16" s="707"/>
      <c r="I16" s="697">
        <f>H154</f>
        <v>0.76902832602048998</v>
      </c>
      <c r="J16" s="698"/>
      <c r="K16" s="172"/>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row>
    <row r="17" spans="1:38" ht="15.75" x14ac:dyDescent="0.5">
      <c r="A17" s="454"/>
      <c r="B17" s="460"/>
      <c r="C17" s="454"/>
      <c r="D17" s="454"/>
      <c r="E17" s="454"/>
      <c r="F17" s="454"/>
      <c r="G17" s="454"/>
      <c r="H17" s="454"/>
      <c r="I17" s="454"/>
      <c r="J17" s="454"/>
      <c r="K17" s="172"/>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row>
    <row r="18" spans="1:38" ht="15.75" customHeight="1" x14ac:dyDescent="0.45">
      <c r="A18" s="714" t="s">
        <v>245</v>
      </c>
      <c r="B18" s="715"/>
      <c r="C18" s="715"/>
      <c r="D18" s="715"/>
      <c r="E18" s="715"/>
      <c r="F18" s="715"/>
      <c r="G18" s="715"/>
      <c r="H18" s="715"/>
      <c r="I18" s="715"/>
      <c r="J18" s="716"/>
      <c r="K18" s="172"/>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row>
    <row r="19" spans="1:38" ht="15.75" customHeight="1" x14ac:dyDescent="0.45">
      <c r="A19" s="699"/>
      <c r="B19" s="700"/>
      <c r="C19" s="700"/>
      <c r="D19" s="700"/>
      <c r="E19" s="700"/>
      <c r="F19" s="700"/>
      <c r="G19" s="700"/>
      <c r="H19" s="700"/>
      <c r="I19" s="700"/>
      <c r="J19" s="701"/>
      <c r="K19" s="172"/>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row>
    <row r="20" spans="1:38" ht="14.25" customHeight="1" x14ac:dyDescent="0.45">
      <c r="A20" s="699" t="s">
        <v>246</v>
      </c>
      <c r="B20" s="700"/>
      <c r="C20" s="700"/>
      <c r="D20" s="700"/>
      <c r="E20" s="700"/>
      <c r="F20" s="700"/>
      <c r="G20" s="700"/>
      <c r="H20" s="700"/>
      <c r="I20" s="700"/>
      <c r="J20" s="701"/>
      <c r="K20" s="172"/>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row>
    <row r="21" spans="1:38" ht="14.25" customHeight="1" x14ac:dyDescent="0.45">
      <c r="A21" s="699"/>
      <c r="B21" s="700"/>
      <c r="C21" s="700"/>
      <c r="D21" s="700"/>
      <c r="E21" s="700"/>
      <c r="F21" s="700"/>
      <c r="G21" s="700"/>
      <c r="H21" s="700"/>
      <c r="I21" s="700"/>
      <c r="J21" s="701"/>
      <c r="K21" s="172"/>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row>
    <row r="22" spans="1:38" ht="15.75" customHeight="1" x14ac:dyDescent="0.45">
      <c r="A22" s="699"/>
      <c r="B22" s="700"/>
      <c r="C22" s="700"/>
      <c r="D22" s="700"/>
      <c r="E22" s="700"/>
      <c r="F22" s="700"/>
      <c r="G22" s="700"/>
      <c r="H22" s="700"/>
      <c r="I22" s="700"/>
      <c r="J22" s="701"/>
      <c r="K22" s="172"/>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row>
    <row r="23" spans="1:38" x14ac:dyDescent="0.45">
      <c r="A23" s="699" t="s">
        <v>247</v>
      </c>
      <c r="B23" s="700"/>
      <c r="C23" s="700"/>
      <c r="D23" s="700"/>
      <c r="E23" s="700"/>
      <c r="F23" s="700"/>
      <c r="G23" s="700"/>
      <c r="H23" s="700"/>
      <c r="I23" s="700"/>
      <c r="J23" s="701"/>
      <c r="K23" s="172"/>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row>
    <row r="24" spans="1:38" x14ac:dyDescent="0.45">
      <c r="A24" s="699"/>
      <c r="B24" s="700"/>
      <c r="C24" s="700"/>
      <c r="D24" s="700"/>
      <c r="E24" s="700"/>
      <c r="F24" s="700"/>
      <c r="G24" s="700"/>
      <c r="H24" s="700"/>
      <c r="I24" s="700"/>
      <c r="J24" s="701"/>
      <c r="K24" s="172"/>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row>
    <row r="25" spans="1:38" x14ac:dyDescent="0.45">
      <c r="A25" s="699"/>
      <c r="B25" s="700"/>
      <c r="C25" s="700"/>
      <c r="D25" s="700"/>
      <c r="E25" s="700"/>
      <c r="F25" s="700"/>
      <c r="G25" s="700"/>
      <c r="H25" s="700"/>
      <c r="I25" s="700"/>
      <c r="J25" s="701"/>
      <c r="K25" s="172"/>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row>
    <row r="26" spans="1:38" x14ac:dyDescent="0.45">
      <c r="A26" s="699" t="s">
        <v>248</v>
      </c>
      <c r="B26" s="700"/>
      <c r="C26" s="700"/>
      <c r="D26" s="700"/>
      <c r="E26" s="700"/>
      <c r="F26" s="700"/>
      <c r="G26" s="700"/>
      <c r="H26" s="700"/>
      <c r="I26" s="700"/>
      <c r="J26" s="701"/>
      <c r="K26" s="172"/>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row>
    <row r="27" spans="1:38" x14ac:dyDescent="0.45">
      <c r="A27" s="699"/>
      <c r="B27" s="700"/>
      <c r="C27" s="700"/>
      <c r="D27" s="700"/>
      <c r="E27" s="700"/>
      <c r="F27" s="700"/>
      <c r="G27" s="700"/>
      <c r="H27" s="700"/>
      <c r="I27" s="700"/>
      <c r="J27" s="701"/>
      <c r="K27" s="172"/>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row>
    <row r="28" spans="1:38" x14ac:dyDescent="0.45">
      <c r="A28" s="702"/>
      <c r="B28" s="703"/>
      <c r="C28" s="703"/>
      <c r="D28" s="703"/>
      <c r="E28" s="703"/>
      <c r="F28" s="703"/>
      <c r="G28" s="703"/>
      <c r="H28" s="703"/>
      <c r="I28" s="703"/>
      <c r="J28" s="704"/>
      <c r="K28" s="172"/>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row>
    <row r="29" spans="1:38" x14ac:dyDescent="0.45">
      <c r="A29" s="714" t="s">
        <v>250</v>
      </c>
      <c r="B29" s="715"/>
      <c r="C29" s="715"/>
      <c r="D29" s="715"/>
      <c r="E29" s="715"/>
      <c r="F29" s="715"/>
      <c r="G29" s="715"/>
      <c r="H29" s="715"/>
      <c r="I29" s="715"/>
      <c r="J29" s="716"/>
      <c r="K29" s="172"/>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row>
    <row r="30" spans="1:38" x14ac:dyDescent="0.45">
      <c r="A30" s="699"/>
      <c r="B30" s="700"/>
      <c r="C30" s="700"/>
      <c r="D30" s="700"/>
      <c r="E30" s="700"/>
      <c r="F30" s="700"/>
      <c r="G30" s="700"/>
      <c r="H30" s="700"/>
      <c r="I30" s="700"/>
      <c r="J30" s="701"/>
      <c r="K30" s="172"/>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row>
    <row r="31" spans="1:38" ht="15.75" customHeight="1" x14ac:dyDescent="0.45">
      <c r="A31" s="702"/>
      <c r="B31" s="703"/>
      <c r="C31" s="703"/>
      <c r="D31" s="703"/>
      <c r="E31" s="703"/>
      <c r="F31" s="703"/>
      <c r="G31" s="703"/>
      <c r="H31" s="703"/>
      <c r="I31" s="703"/>
      <c r="J31" s="704"/>
      <c r="K31" s="172"/>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row>
    <row r="32" spans="1:38" ht="15.75" customHeight="1" x14ac:dyDescent="0.45">
      <c r="A32" s="708" t="s">
        <v>252</v>
      </c>
      <c r="B32" s="709"/>
      <c r="C32" s="709"/>
      <c r="D32" s="709"/>
      <c r="E32" s="709"/>
      <c r="F32" s="709"/>
      <c r="G32" s="709"/>
      <c r="H32" s="709"/>
      <c r="I32" s="709"/>
      <c r="J32" s="710"/>
      <c r="K32" s="172"/>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row>
    <row r="33" spans="1:38" ht="15.75" customHeight="1" x14ac:dyDescent="0.45">
      <c r="A33" s="711"/>
      <c r="B33" s="712"/>
      <c r="C33" s="712"/>
      <c r="D33" s="712"/>
      <c r="E33" s="712"/>
      <c r="F33" s="712"/>
      <c r="G33" s="712"/>
      <c r="H33" s="712"/>
      <c r="I33" s="712"/>
      <c r="J33" s="713"/>
      <c r="K33" s="172"/>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row>
    <row r="34" spans="1:38" ht="15.75" x14ac:dyDescent="0.5">
      <c r="A34" s="466"/>
      <c r="B34" s="466"/>
      <c r="C34" s="466"/>
      <c r="D34" s="466"/>
      <c r="E34" s="466"/>
      <c r="F34" s="466"/>
      <c r="G34" s="466"/>
      <c r="H34" s="466"/>
      <c r="I34" s="466"/>
      <c r="J34" s="466"/>
      <c r="K34" s="172"/>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row>
    <row r="35" spans="1:38" ht="15.75" x14ac:dyDescent="0.45">
      <c r="A35" s="829" t="s">
        <v>251</v>
      </c>
      <c r="B35" s="829"/>
      <c r="C35" s="829"/>
      <c r="D35" s="829"/>
      <c r="E35" s="829"/>
      <c r="F35" s="829"/>
      <c r="G35" s="829"/>
      <c r="H35" s="829"/>
      <c r="I35" s="829"/>
      <c r="J35" s="829"/>
      <c r="K35" s="172"/>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row>
    <row r="36" spans="1:38" x14ac:dyDescent="0.45">
      <c r="A36" s="49"/>
      <c r="B36" s="49"/>
      <c r="C36" s="49"/>
      <c r="D36" s="49"/>
      <c r="E36" s="49"/>
      <c r="F36" s="49"/>
      <c r="G36" s="49"/>
      <c r="H36" s="49"/>
      <c r="I36" s="49"/>
      <c r="J36" s="49"/>
      <c r="K36" s="172"/>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row>
    <row r="37" spans="1:38" x14ac:dyDescent="0.45">
      <c r="A37" s="776" t="s">
        <v>41</v>
      </c>
      <c r="B37" s="777"/>
      <c r="C37" s="777"/>
      <c r="D37" s="777"/>
      <c r="E37" s="777"/>
      <c r="F37" s="777"/>
      <c r="G37" s="778"/>
      <c r="H37" s="779"/>
      <c r="I37" s="49"/>
      <c r="J37" s="49"/>
      <c r="K37" s="172"/>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row>
    <row r="38" spans="1:38" x14ac:dyDescent="0.45">
      <c r="A38" s="751">
        <f>'DPNK-Stamm'!B2</f>
        <v>45292</v>
      </c>
      <c r="B38" s="752"/>
      <c r="C38" s="273"/>
      <c r="D38" s="273"/>
      <c r="E38" s="274" t="s">
        <v>82</v>
      </c>
      <c r="F38" s="275" t="s">
        <v>84</v>
      </c>
      <c r="G38" s="45"/>
      <c r="H38" s="241" t="s">
        <v>20</v>
      </c>
      <c r="I38" s="49"/>
      <c r="J38" s="49"/>
      <c r="K38" s="172"/>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row>
    <row r="39" spans="1:38" x14ac:dyDescent="0.45">
      <c r="A39" s="874" t="str">
        <f>'DPNK-Stamm'!A4</f>
        <v>Arbeitslosenversicherung</v>
      </c>
      <c r="B39" s="875"/>
      <c r="C39" s="875"/>
      <c r="D39" s="875"/>
      <c r="E39" s="875"/>
      <c r="F39" s="876"/>
      <c r="G39" s="309" t="s">
        <v>82</v>
      </c>
      <c r="H39" s="238">
        <f>IF(G39=$E$38,'DPNK-Stamm'!H4,"")</f>
        <v>2.9499999999999998E-2</v>
      </c>
      <c r="I39" s="49"/>
      <c r="J39" s="49"/>
      <c r="K39" s="172"/>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row>
    <row r="40" spans="1:38" x14ac:dyDescent="0.45">
      <c r="A40" s="717" t="str">
        <f>'DPNK-Stamm'!A5</f>
        <v>Zuschlag Insolvenzentgeltsicherung</v>
      </c>
      <c r="B40" s="718"/>
      <c r="C40" s="718"/>
      <c r="D40" s="718"/>
      <c r="E40" s="718"/>
      <c r="F40" s="719"/>
      <c r="G40" s="310" t="s">
        <v>82</v>
      </c>
      <c r="H40" s="239">
        <f>IF(G40=$E$38,'DPNK-Stamm'!H5,"")</f>
        <v>1E-3</v>
      </c>
      <c r="I40" s="49"/>
      <c r="J40" s="49"/>
      <c r="K40" s="172"/>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row>
    <row r="41" spans="1:38" x14ac:dyDescent="0.45">
      <c r="A41" s="717" t="str">
        <f>'DPNK-Stamm'!A6</f>
        <v>Pensionsversicherung ASVG</v>
      </c>
      <c r="B41" s="718"/>
      <c r="C41" s="718"/>
      <c r="D41" s="718"/>
      <c r="E41" s="718"/>
      <c r="F41" s="719"/>
      <c r="G41" s="310" t="s">
        <v>82</v>
      </c>
      <c r="H41" s="239">
        <f>IF(G41=$E$38,'DPNK-Stamm'!H6,"")</f>
        <v>0.1255</v>
      </c>
      <c r="I41" s="49"/>
      <c r="J41" s="49"/>
      <c r="K41" s="172"/>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row>
    <row r="42" spans="1:38" x14ac:dyDescent="0.45">
      <c r="A42" s="717" t="str">
        <f>'DPNK-Stamm'!A7</f>
        <v>Krankenversicherung ASVG</v>
      </c>
      <c r="B42" s="718"/>
      <c r="C42" s="718"/>
      <c r="D42" s="718"/>
      <c r="E42" s="718"/>
      <c r="F42" s="719"/>
      <c r="G42" s="310" t="s">
        <v>82</v>
      </c>
      <c r="H42" s="239">
        <f>IF(G42=$E$38,'DPNK-Stamm'!H7,"")</f>
        <v>3.78E-2</v>
      </c>
      <c r="I42" s="49"/>
      <c r="J42" s="49"/>
      <c r="K42" s="172"/>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row>
    <row r="43" spans="1:38" x14ac:dyDescent="0.45">
      <c r="A43" s="717" t="str">
        <f>'DPNK-Stamm'!A8</f>
        <v>Unfallversicherung</v>
      </c>
      <c r="B43" s="718"/>
      <c r="C43" s="718"/>
      <c r="D43" s="718"/>
      <c r="E43" s="718"/>
      <c r="F43" s="719"/>
      <c r="G43" s="310" t="s">
        <v>82</v>
      </c>
      <c r="H43" s="239">
        <f>IF(G43=$E$38,'DPNK-Stamm'!H8,"")</f>
        <v>1.0999999999999999E-2</v>
      </c>
      <c r="I43" s="49"/>
      <c r="J43" s="49"/>
      <c r="K43" s="172"/>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row>
    <row r="44" spans="1:38" x14ac:dyDescent="0.45">
      <c r="A44" s="717" t="str">
        <f>'DPNK-Stamm'!A9</f>
        <v>Familienlastenausgleichsfonds (FLAF) - Vorgezogene Reduktion von 3,9% auf</v>
      </c>
      <c r="B44" s="718"/>
      <c r="C44" s="718"/>
      <c r="D44" s="718"/>
      <c r="E44" s="718"/>
      <c r="F44" s="719"/>
      <c r="G44" s="310" t="s">
        <v>82</v>
      </c>
      <c r="H44" s="239">
        <f>IF(G44=$E$38,'DPNK-Stamm'!H9,"")</f>
        <v>3.6999999999999998E-2</v>
      </c>
      <c r="I44" s="49"/>
      <c r="J44" s="49"/>
      <c r="K44" s="172"/>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row>
    <row r="45" spans="1:38" x14ac:dyDescent="0.45">
      <c r="A45" s="717" t="str">
        <f>'DPNK-Stamm'!A10</f>
        <v>DZ zum FLAF (im Mittel; bitte zutreffenden Bundesländerwert eintragen)</v>
      </c>
      <c r="B45" s="718"/>
      <c r="C45" s="718"/>
      <c r="D45" s="718"/>
      <c r="E45" s="718"/>
      <c r="F45" s="719"/>
      <c r="G45" s="310" t="s">
        <v>82</v>
      </c>
      <c r="H45" s="239">
        <f>IF(G45=$E$38,'DPNK-Stamm'!H10,"")</f>
        <v>3.5999999999999999E-3</v>
      </c>
      <c r="I45" s="49"/>
      <c r="J45" s="49"/>
      <c r="K45" s="172"/>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row>
    <row r="46" spans="1:38" x14ac:dyDescent="0.45">
      <c r="A46" s="717" t="str">
        <f>'DPNK-Stamm'!A11</f>
        <v>Wohnbauförderungsbeitrag</v>
      </c>
      <c r="B46" s="718"/>
      <c r="C46" s="718"/>
      <c r="D46" s="718"/>
      <c r="E46" s="718"/>
      <c r="F46" s="719"/>
      <c r="G46" s="310" t="s">
        <v>82</v>
      </c>
      <c r="H46" s="239">
        <f>IF(G46=$E$38,'DPNK-Stamm'!H11,"")</f>
        <v>5.0000000000000001E-3</v>
      </c>
      <c r="I46" s="49"/>
      <c r="J46" s="49"/>
      <c r="K46" s="172"/>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row>
    <row r="47" spans="1:38" x14ac:dyDescent="0.45">
      <c r="A47" s="717" t="str">
        <f>'DPNK-Stamm'!A12</f>
        <v>Schlechtwetterentschädigungsbeitrag</v>
      </c>
      <c r="B47" s="718"/>
      <c r="C47" s="718"/>
      <c r="D47" s="718"/>
      <c r="E47" s="718"/>
      <c r="F47" s="719"/>
      <c r="G47" s="310" t="s">
        <v>84</v>
      </c>
      <c r="H47" s="239" t="str">
        <f>IF(G47=$E$38,'DPNK-Stamm'!H12,"")</f>
        <v/>
      </c>
      <c r="I47" s="49"/>
      <c r="J47" s="49"/>
      <c r="K47" s="172"/>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row>
    <row r="48" spans="1:38" x14ac:dyDescent="0.45">
      <c r="A48" s="717" t="str">
        <f>'DPNK-Stamm'!A13</f>
        <v>Kommunalsteuer</v>
      </c>
      <c r="B48" s="718"/>
      <c r="C48" s="718"/>
      <c r="D48" s="718"/>
      <c r="E48" s="718"/>
      <c r="F48" s="719"/>
      <c r="G48" s="310" t="s">
        <v>82</v>
      </c>
      <c r="H48" s="239">
        <f>IF(G48=$E$38,'DPNK-Stamm'!H13,"")</f>
        <v>0.03</v>
      </c>
      <c r="I48" s="49"/>
      <c r="J48" s="49"/>
      <c r="K48" s="172"/>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row>
    <row r="49" spans="1:38" x14ac:dyDescent="0.45">
      <c r="A49" s="717" t="str">
        <f>'DPNK-Stamm'!A14</f>
        <v>Abfertigung-Neu (Betriebl. Mitarbeitervorsorge)</v>
      </c>
      <c r="B49" s="718"/>
      <c r="C49" s="718"/>
      <c r="D49" s="718"/>
      <c r="E49" s="718"/>
      <c r="F49" s="719"/>
      <c r="G49" s="310" t="s">
        <v>84</v>
      </c>
      <c r="H49" s="239" t="str">
        <f>IF(G49=$E$38,'DPNK-Stamm'!H14,"")</f>
        <v/>
      </c>
      <c r="I49" s="49"/>
      <c r="J49" s="49"/>
      <c r="K49" s="172"/>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row>
    <row r="50" spans="1:38" x14ac:dyDescent="0.45">
      <c r="A50" s="618" t="str">
        <f>'DPNK-Stamm'!A15</f>
        <v>frei</v>
      </c>
      <c r="B50" s="619"/>
      <c r="C50" s="619"/>
      <c r="D50" s="619"/>
      <c r="E50" s="619"/>
      <c r="F50" s="830"/>
      <c r="G50" s="310"/>
      <c r="H50" s="239" t="str">
        <f>IF(G50=$E$38,'DPNK-Stamm'!H15,"")</f>
        <v/>
      </c>
      <c r="I50" s="49"/>
      <c r="J50" s="49"/>
      <c r="K50" s="172"/>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row>
    <row r="51" spans="1:38" x14ac:dyDescent="0.45">
      <c r="A51" s="740" t="str">
        <f>'DPNK-Stamm'!A16</f>
        <v>frei</v>
      </c>
      <c r="B51" s="741"/>
      <c r="C51" s="741"/>
      <c r="D51" s="741"/>
      <c r="E51" s="741"/>
      <c r="F51" s="837"/>
      <c r="G51" s="311"/>
      <c r="H51" s="240" t="str">
        <f>IF(G51=$E$38,'DPNK-Stamm'!H16,"")</f>
        <v/>
      </c>
      <c r="I51" s="49"/>
      <c r="J51" s="49"/>
      <c r="K51" s="172"/>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row>
    <row r="52" spans="1:38" x14ac:dyDescent="0.45">
      <c r="A52" s="194" t="s">
        <v>42</v>
      </c>
      <c r="B52" s="106"/>
      <c r="C52" s="106"/>
      <c r="D52" s="106"/>
      <c r="E52" s="106"/>
      <c r="F52" s="106"/>
      <c r="G52" s="106"/>
      <c r="H52" s="70">
        <f>SUM(H39:H51)</f>
        <v>0.28039999999999998</v>
      </c>
      <c r="I52" s="49"/>
      <c r="J52" s="49"/>
      <c r="K52" s="172"/>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row>
    <row r="53" spans="1:38" x14ac:dyDescent="0.45">
      <c r="A53" s="734"/>
      <c r="B53" s="734"/>
      <c r="C53" s="734"/>
      <c r="D53" s="734"/>
      <c r="E53" s="734"/>
      <c r="F53" s="734"/>
      <c r="G53" s="734"/>
      <c r="H53" s="734"/>
      <c r="I53" s="49"/>
      <c r="J53" s="49"/>
      <c r="K53" s="172"/>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row>
    <row r="54" spans="1:38" x14ac:dyDescent="0.45">
      <c r="A54" s="827" t="str">
        <f>'DPNK-Stamm'!A20</f>
        <v>DPNK auf laufendes Entgelt</v>
      </c>
      <c r="B54" s="828"/>
      <c r="C54" s="828"/>
      <c r="D54" s="828"/>
      <c r="E54" s="828"/>
      <c r="F54" s="828"/>
      <c r="G54" s="828"/>
      <c r="H54" s="72">
        <f>H52</f>
        <v>0.28039999999999998</v>
      </c>
      <c r="I54" s="49"/>
      <c r="J54" s="49"/>
      <c r="K54" s="172"/>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row>
    <row r="55" spans="1:38" x14ac:dyDescent="0.45">
      <c r="A55" s="824" t="str">
        <f>'DPNK-Stamm'!A21</f>
        <v>abzüglich Wohnbauförderungsbeitrag</v>
      </c>
      <c r="B55" s="825"/>
      <c r="C55" s="825"/>
      <c r="D55" s="825"/>
      <c r="E55" s="825"/>
      <c r="F55" s="825"/>
      <c r="G55" s="826"/>
      <c r="H55" s="243">
        <f>'DPNK-Stamm'!H21</f>
        <v>-5.0000000000000001E-3</v>
      </c>
      <c r="I55" s="49"/>
      <c r="J55" s="49"/>
      <c r="K55" s="172"/>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row>
    <row r="56" spans="1:38" x14ac:dyDescent="0.45">
      <c r="A56" s="740">
        <f>'DPNK-Stamm'!A22</f>
        <v>0</v>
      </c>
      <c r="B56" s="741"/>
      <c r="C56" s="741"/>
      <c r="D56" s="741"/>
      <c r="E56" s="741"/>
      <c r="F56" s="741"/>
      <c r="G56" s="396"/>
      <c r="H56" s="71">
        <f>'DPNK-Stamm'!H22</f>
        <v>0</v>
      </c>
      <c r="I56" s="49"/>
      <c r="J56" s="49"/>
      <c r="K56" s="172"/>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row>
    <row r="57" spans="1:38" x14ac:dyDescent="0.45">
      <c r="A57" s="735" t="str">
        <f>'DPNK-Stamm'!A23</f>
        <v>Direkte Personalnebenkosten auf Sonderzahlungen</v>
      </c>
      <c r="B57" s="736"/>
      <c r="C57" s="736"/>
      <c r="D57" s="736"/>
      <c r="E57" s="736"/>
      <c r="F57" s="736"/>
      <c r="G57" s="736"/>
      <c r="H57" s="70">
        <f>SUM(H54:H56)</f>
        <v>0.27539999999999998</v>
      </c>
      <c r="I57" s="49"/>
      <c r="J57" s="49"/>
      <c r="K57" s="172"/>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row>
    <row r="58" spans="1:38" x14ac:dyDescent="0.45">
      <c r="A58" s="807" t="str">
        <f>'DPNK-Stamm'!A24</f>
        <v>Mittelwert</v>
      </c>
      <c r="B58" s="808"/>
      <c r="C58" s="808"/>
      <c r="D58" s="808"/>
      <c r="E58" s="808"/>
      <c r="F58" s="808"/>
      <c r="G58" s="808"/>
      <c r="H58" s="72">
        <f>(H52+H57)/2</f>
        <v>0.27789999999999998</v>
      </c>
      <c r="I58" s="49"/>
      <c r="J58" s="49"/>
      <c r="K58" s="172"/>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row>
    <row r="59" spans="1:38" x14ac:dyDescent="0.45">
      <c r="A59" s="806"/>
      <c r="B59" s="806"/>
      <c r="C59" s="806"/>
      <c r="D59" s="806"/>
      <c r="E59" s="806"/>
      <c r="F59" s="806"/>
      <c r="G59" s="806"/>
      <c r="H59" s="806"/>
      <c r="I59" s="49"/>
      <c r="J59" s="49"/>
      <c r="K59" s="172"/>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row>
    <row r="60" spans="1:38" x14ac:dyDescent="0.45">
      <c r="A60" s="73" t="s">
        <v>1</v>
      </c>
      <c r="B60" s="74"/>
      <c r="C60" s="74"/>
      <c r="D60" s="74"/>
      <c r="E60" s="75"/>
      <c r="F60" s="75"/>
      <c r="G60" s="76" t="s">
        <v>2</v>
      </c>
      <c r="H60" s="737" t="s">
        <v>44</v>
      </c>
      <c r="I60" s="66"/>
      <c r="J60" s="66"/>
      <c r="K60" s="67"/>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row>
    <row r="61" spans="1:38" x14ac:dyDescent="0.45">
      <c r="A61" s="77" t="s">
        <v>4</v>
      </c>
      <c r="B61" s="78"/>
      <c r="C61" s="78"/>
      <c r="D61" s="78"/>
      <c r="E61" s="79"/>
      <c r="F61" s="79"/>
      <c r="G61" s="80">
        <v>365.25</v>
      </c>
      <c r="H61" s="738"/>
      <c r="I61" s="66"/>
      <c r="J61" s="66"/>
      <c r="K61" s="67"/>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row>
    <row r="62" spans="1:38" x14ac:dyDescent="0.45">
      <c r="A62" s="81" t="s">
        <v>5</v>
      </c>
      <c r="B62" s="82"/>
      <c r="C62" s="82"/>
      <c r="D62" s="82"/>
      <c r="E62" s="83"/>
      <c r="F62" s="83"/>
      <c r="G62" s="84">
        <f>-G61/7*2</f>
        <v>-104.35714285714286</v>
      </c>
      <c r="H62" s="85"/>
      <c r="I62" s="66"/>
      <c r="J62" s="66"/>
      <c r="K62" s="67"/>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row>
    <row r="63" spans="1:38" x14ac:dyDescent="0.45">
      <c r="A63" s="86" t="s">
        <v>7</v>
      </c>
      <c r="B63" s="78"/>
      <c r="C63" s="78"/>
      <c r="D63" s="78"/>
      <c r="E63" s="79"/>
      <c r="F63" s="79"/>
      <c r="G63" s="87">
        <f>SUM(G61:G62)</f>
        <v>260.89285714285711</v>
      </c>
      <c r="H63" s="85"/>
      <c r="I63" s="66"/>
      <c r="J63" s="66"/>
      <c r="K63" s="67"/>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row>
    <row r="64" spans="1:38" x14ac:dyDescent="0.45">
      <c r="A64" s="88" t="s">
        <v>45</v>
      </c>
      <c r="B64" s="89"/>
      <c r="C64" s="89"/>
      <c r="D64" s="89"/>
      <c r="E64" s="90"/>
      <c r="F64" s="90"/>
      <c r="G64" s="91">
        <v>-10.5</v>
      </c>
      <c r="H64" s="739">
        <f>-(G64+G65)</f>
        <v>11.928571428571429</v>
      </c>
      <c r="I64" s="66"/>
      <c r="J64" s="66"/>
      <c r="K64" s="67"/>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row>
    <row r="65" spans="1:38" x14ac:dyDescent="0.45">
      <c r="A65" s="88" t="s">
        <v>259</v>
      </c>
      <c r="B65" s="89"/>
      <c r="C65" s="89"/>
      <c r="D65" s="92"/>
      <c r="E65" s="90"/>
      <c r="F65" s="503">
        <v>1</v>
      </c>
      <c r="G65" s="91">
        <f>-2*5/7*F65</f>
        <v>-1.4285714285714286</v>
      </c>
      <c r="H65" s="739"/>
      <c r="I65" s="66"/>
      <c r="J65" s="66"/>
      <c r="K65" s="67"/>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row>
    <row r="66" spans="1:38" x14ac:dyDescent="0.45">
      <c r="A66" s="88" t="s">
        <v>46</v>
      </c>
      <c r="B66" s="89"/>
      <c r="C66" s="794"/>
      <c r="D66" s="795"/>
      <c r="E66" s="90"/>
      <c r="F66" s="90"/>
      <c r="G66" s="91"/>
      <c r="H66" s="93"/>
      <c r="I66" s="66"/>
      <c r="J66" s="66"/>
      <c r="K66" s="67"/>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row>
    <row r="67" spans="1:38" x14ac:dyDescent="0.45">
      <c r="A67" s="94"/>
      <c r="B67" s="95">
        <v>5</v>
      </c>
      <c r="C67" s="796">
        <v>5</v>
      </c>
      <c r="D67" s="796"/>
      <c r="E67" s="312">
        <v>0.85</v>
      </c>
      <c r="F67" s="49"/>
      <c r="G67" s="91">
        <f>-5*B67*E67</f>
        <v>-21.25</v>
      </c>
      <c r="H67" s="739">
        <f>-(G67+G68)</f>
        <v>25.75</v>
      </c>
      <c r="I67" s="49"/>
      <c r="J67" s="66"/>
      <c r="K67" s="67"/>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row>
    <row r="68" spans="1:38" x14ac:dyDescent="0.45">
      <c r="A68" s="96"/>
      <c r="B68" s="97">
        <v>6</v>
      </c>
      <c r="C68" s="796">
        <v>5</v>
      </c>
      <c r="D68" s="796"/>
      <c r="E68" s="98">
        <f>1-E67</f>
        <v>0.15000000000000002</v>
      </c>
      <c r="F68" s="49"/>
      <c r="G68" s="84">
        <f>-5*B68*E68</f>
        <v>-4.5000000000000009</v>
      </c>
      <c r="H68" s="739"/>
      <c r="I68" s="49"/>
      <c r="J68" s="66"/>
      <c r="K68" s="67"/>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row>
    <row r="69" spans="1:38" x14ac:dyDescent="0.45">
      <c r="A69" s="86" t="s">
        <v>15</v>
      </c>
      <c r="B69" s="109"/>
      <c r="C69" s="78"/>
      <c r="D69" s="78"/>
      <c r="E69" s="79"/>
      <c r="F69" s="79"/>
      <c r="G69" s="87">
        <f>SUM(G63:G68)</f>
        <v>223.21428571428569</v>
      </c>
      <c r="H69" s="93"/>
      <c r="I69" s="66"/>
      <c r="J69" s="66"/>
      <c r="K69" s="67"/>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row>
    <row r="70" spans="1:38" x14ac:dyDescent="0.45">
      <c r="A70" s="99" t="s">
        <v>290</v>
      </c>
      <c r="B70" s="89"/>
      <c r="C70" s="89"/>
      <c r="D70" s="89"/>
      <c r="E70" s="90"/>
      <c r="F70" s="90"/>
      <c r="G70" s="100">
        <v>-11</v>
      </c>
      <c r="H70" s="739">
        <f>-(G70+G71)</f>
        <v>13.5</v>
      </c>
      <c r="I70" s="66"/>
      <c r="J70" s="66"/>
      <c r="K70" s="67"/>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row>
    <row r="71" spans="1:38" x14ac:dyDescent="0.45">
      <c r="A71" s="101" t="s">
        <v>291</v>
      </c>
      <c r="B71" s="82"/>
      <c r="C71" s="82"/>
      <c r="D71" s="82"/>
      <c r="E71" s="83"/>
      <c r="F71" s="83"/>
      <c r="G71" s="100">
        <v>-2.5</v>
      </c>
      <c r="H71" s="739"/>
      <c r="I71" s="66"/>
      <c r="J71" s="66"/>
      <c r="K71" s="67"/>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row>
    <row r="72" spans="1:38" x14ac:dyDescent="0.45">
      <c r="A72" s="86" t="s">
        <v>287</v>
      </c>
      <c r="B72" s="109"/>
      <c r="C72" s="78"/>
      <c r="D72" s="78"/>
      <c r="E72" s="79"/>
      <c r="F72" s="79"/>
      <c r="G72" s="102">
        <f>SUM(G69:G71)</f>
        <v>209.71428571428569</v>
      </c>
      <c r="H72" s="93"/>
      <c r="I72" s="66"/>
      <c r="J72" s="66"/>
      <c r="K72" s="67"/>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row>
    <row r="73" spans="1:38" x14ac:dyDescent="0.45">
      <c r="A73" s="99" t="s">
        <v>292</v>
      </c>
      <c r="B73" s="89"/>
      <c r="C73" s="89"/>
      <c r="D73" s="89"/>
      <c r="E73" s="90"/>
      <c r="F73" s="90"/>
      <c r="G73" s="100">
        <v>0</v>
      </c>
      <c r="H73" s="103">
        <f>-G73</f>
        <v>0</v>
      </c>
      <c r="I73" s="66"/>
      <c r="J73" s="66"/>
      <c r="K73" s="67"/>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row>
    <row r="74" spans="1:38" x14ac:dyDescent="0.45">
      <c r="A74" s="88" t="s">
        <v>289</v>
      </c>
      <c r="B74" s="89"/>
      <c r="C74" s="89"/>
      <c r="D74" s="89"/>
      <c r="E74" s="90"/>
      <c r="F74" s="90"/>
      <c r="G74" s="100">
        <v>-7.5</v>
      </c>
      <c r="H74" s="103">
        <f>-G74</f>
        <v>7.5</v>
      </c>
      <c r="I74" s="66"/>
      <c r="J74" s="66"/>
      <c r="K74" s="67"/>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row>
    <row r="75" spans="1:38" x14ac:dyDescent="0.45">
      <c r="A75" s="104" t="s">
        <v>288</v>
      </c>
      <c r="B75" s="105"/>
      <c r="C75" s="105"/>
      <c r="D75" s="105"/>
      <c r="E75" s="106"/>
      <c r="F75" s="106"/>
      <c r="G75" s="107">
        <f>SUM(G72:G74)</f>
        <v>202.21428571428569</v>
      </c>
      <c r="H75" s="108">
        <f>SUM(H61:H74)</f>
        <v>58.678571428571431</v>
      </c>
      <c r="I75" s="66"/>
      <c r="J75" s="66"/>
      <c r="K75" s="67"/>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row>
    <row r="76" spans="1:38" x14ac:dyDescent="0.45">
      <c r="A76" s="734"/>
      <c r="B76" s="734"/>
      <c r="C76" s="734"/>
      <c r="D76" s="734"/>
      <c r="E76" s="734"/>
      <c r="F76" s="734"/>
      <c r="G76" s="734"/>
      <c r="H76" s="734"/>
      <c r="I76" s="66"/>
      <c r="J76" s="66"/>
      <c r="K76" s="67"/>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row>
    <row r="77" spans="1:38" x14ac:dyDescent="0.45">
      <c r="A77" s="86" t="s">
        <v>19</v>
      </c>
      <c r="B77" s="109"/>
      <c r="C77" s="109"/>
      <c r="D77" s="109"/>
      <c r="E77" s="110"/>
      <c r="F77" s="111"/>
      <c r="G77" s="79"/>
      <c r="H77" s="79"/>
      <c r="I77" s="79"/>
      <c r="J77" s="112"/>
      <c r="K77" s="686" t="s">
        <v>47</v>
      </c>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row>
    <row r="78" spans="1:38" x14ac:dyDescent="0.45">
      <c r="A78" s="68" t="s">
        <v>217</v>
      </c>
      <c r="B78" s="69"/>
      <c r="C78" s="69"/>
      <c r="D78" s="69"/>
      <c r="E78" s="113"/>
      <c r="F78" s="114"/>
      <c r="G78" s="76" t="s">
        <v>18</v>
      </c>
      <c r="H78" s="76" t="s">
        <v>20</v>
      </c>
      <c r="I78" s="115" t="s">
        <v>49</v>
      </c>
      <c r="J78" s="116" t="s">
        <v>50</v>
      </c>
      <c r="K78" s="687"/>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row>
    <row r="79" spans="1:38" x14ac:dyDescent="0.45">
      <c r="A79" s="117"/>
      <c r="B79" s="118"/>
      <c r="C79" s="118"/>
      <c r="D79" s="118"/>
      <c r="E79" s="119"/>
      <c r="F79" s="119"/>
      <c r="G79" s="394"/>
      <c r="H79" s="394"/>
      <c r="I79" s="121"/>
      <c r="J79" s="122"/>
      <c r="K79" s="687"/>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row>
    <row r="80" spans="1:38" x14ac:dyDescent="0.45">
      <c r="A80" s="123" t="s">
        <v>51</v>
      </c>
      <c r="B80" s="119"/>
      <c r="C80" s="119"/>
      <c r="D80" s="119"/>
      <c r="E80" s="119"/>
      <c r="F80" s="119"/>
      <c r="G80" s="124">
        <f>G75</f>
        <v>202.21428571428569</v>
      </c>
      <c r="H80" s="125">
        <f>G80/G80</f>
        <v>1</v>
      </c>
      <c r="I80" s="126">
        <f>H$52</f>
        <v>0.28039999999999998</v>
      </c>
      <c r="J80" s="127">
        <f>H80*(1+I80)</f>
        <v>1.2804</v>
      </c>
      <c r="K80" s="687"/>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row>
    <row r="81" spans="1:38" x14ac:dyDescent="0.45">
      <c r="A81" s="123" t="s">
        <v>52</v>
      </c>
      <c r="B81" s="89"/>
      <c r="C81" s="89"/>
      <c r="D81" s="89"/>
      <c r="E81" s="89"/>
      <c r="F81" s="89"/>
      <c r="G81" s="128"/>
      <c r="H81" s="129"/>
      <c r="I81" s="126"/>
      <c r="J81" s="130"/>
      <c r="K81" s="687"/>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row>
    <row r="82" spans="1:38" x14ac:dyDescent="0.45">
      <c r="A82" s="131" t="s">
        <v>53</v>
      </c>
      <c r="B82" s="89"/>
      <c r="C82" s="89"/>
      <c r="D82" s="89"/>
      <c r="E82" s="89"/>
      <c r="F82" s="89"/>
      <c r="G82" s="128"/>
      <c r="H82" s="129"/>
      <c r="I82" s="126"/>
      <c r="J82" s="130"/>
      <c r="K82" s="688"/>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row>
    <row r="83" spans="1:38" x14ac:dyDescent="0.45">
      <c r="A83" s="132"/>
      <c r="B83" s="89" t="s">
        <v>54</v>
      </c>
      <c r="C83" s="89"/>
      <c r="D83" s="89"/>
      <c r="E83" s="89"/>
      <c r="F83" s="89"/>
      <c r="G83" s="128">
        <f>H64</f>
        <v>11.928571428571429</v>
      </c>
      <c r="H83" s="129">
        <f>G83/G$80</f>
        <v>5.8989756269869312E-2</v>
      </c>
      <c r="I83" s="126">
        <f>H$52</f>
        <v>0.28039999999999998</v>
      </c>
      <c r="J83" s="127">
        <f>H83*(1+I83)</f>
        <v>7.5530483927940664E-2</v>
      </c>
      <c r="K83" s="133">
        <v>0</v>
      </c>
      <c r="L83" s="49"/>
      <c r="M83" s="49"/>
      <c r="N83" s="332">
        <f>IF($K83=0,$J83,0)</f>
        <v>7.5530483927940664E-2</v>
      </c>
      <c r="O83" s="333">
        <f>IF($K83=1,$J83,0)</f>
        <v>0</v>
      </c>
      <c r="P83" s="333">
        <f>IF($K83=2,$J83,0)</f>
        <v>0</v>
      </c>
      <c r="Q83" s="334">
        <f>IF($K83=3,$J83,0)</f>
        <v>0</v>
      </c>
      <c r="R83" s="49"/>
      <c r="S83" s="49"/>
      <c r="T83" s="49"/>
      <c r="U83" s="49"/>
      <c r="V83" s="49"/>
      <c r="W83" s="49"/>
      <c r="X83" s="49"/>
      <c r="Y83" s="49"/>
      <c r="Z83" s="49"/>
      <c r="AA83" s="49"/>
      <c r="AB83" s="49"/>
      <c r="AC83" s="49"/>
      <c r="AD83" s="49"/>
      <c r="AE83" s="49"/>
      <c r="AF83" s="49"/>
      <c r="AG83" s="49"/>
      <c r="AH83" s="49"/>
      <c r="AI83" s="49"/>
      <c r="AJ83" s="49"/>
      <c r="AK83" s="49"/>
      <c r="AL83" s="49"/>
    </row>
    <row r="84" spans="1:38" x14ac:dyDescent="0.45">
      <c r="A84" s="132"/>
      <c r="B84" s="89" t="s">
        <v>55</v>
      </c>
      <c r="C84" s="89"/>
      <c r="D84" s="89"/>
      <c r="E84" s="89"/>
      <c r="F84" s="89"/>
      <c r="G84" s="128">
        <f>H70</f>
        <v>13.5</v>
      </c>
      <c r="H84" s="129">
        <f t="shared" ref="H84:H85" si="1">G84/G$80</f>
        <v>6.6760861886259279E-2</v>
      </c>
      <c r="I84" s="126">
        <f>H$52</f>
        <v>0.28039999999999998</v>
      </c>
      <c r="J84" s="127">
        <f>H84*(1+I84)</f>
        <v>8.548060755916638E-2</v>
      </c>
      <c r="K84" s="133">
        <v>0</v>
      </c>
      <c r="L84" s="49"/>
      <c r="M84" s="49"/>
      <c r="N84" s="335">
        <f t="shared" ref="N84:N128" si="2">IF($K84=0,$J84,0)</f>
        <v>8.548060755916638E-2</v>
      </c>
      <c r="O84" s="336">
        <f t="shared" ref="O84:O128" si="3">IF($K84=1,$J84,0)</f>
        <v>0</v>
      </c>
      <c r="P84" s="336">
        <f t="shared" ref="P84:P128" si="4">IF($K84=2,$J84,0)</f>
        <v>0</v>
      </c>
      <c r="Q84" s="337">
        <f t="shared" ref="Q84:Q128" si="5">IF($K84=3,$J84,0)</f>
        <v>0</v>
      </c>
      <c r="R84" s="49"/>
      <c r="S84" s="49"/>
      <c r="T84" s="49"/>
      <c r="U84" s="49"/>
      <c r="V84" s="49"/>
      <c r="W84" s="49"/>
      <c r="X84" s="49"/>
      <c r="Y84" s="49"/>
      <c r="Z84" s="49"/>
      <c r="AA84" s="49"/>
      <c r="AB84" s="49"/>
      <c r="AC84" s="49"/>
      <c r="AD84" s="49"/>
      <c r="AE84" s="49"/>
      <c r="AF84" s="49"/>
      <c r="AG84" s="49"/>
      <c r="AH84" s="49"/>
      <c r="AI84" s="49"/>
      <c r="AJ84" s="49"/>
      <c r="AK84" s="49"/>
      <c r="AL84" s="49"/>
    </row>
    <row r="85" spans="1:38" x14ac:dyDescent="0.45">
      <c r="A85" s="132"/>
      <c r="B85" s="92" t="s">
        <v>56</v>
      </c>
      <c r="C85" s="89"/>
      <c r="D85" s="89"/>
      <c r="E85" s="89"/>
      <c r="F85" s="89"/>
      <c r="G85" s="128">
        <f>H74</f>
        <v>7.5</v>
      </c>
      <c r="H85" s="129">
        <f t="shared" si="1"/>
        <v>3.7089367714588491E-2</v>
      </c>
      <c r="I85" s="126">
        <f>H$52</f>
        <v>0.28039999999999998</v>
      </c>
      <c r="J85" s="127">
        <f t="shared" ref="J85" si="6">H85*(1+I85)</f>
        <v>4.7489226421759102E-2</v>
      </c>
      <c r="K85" s="133">
        <v>0</v>
      </c>
      <c r="L85" s="49"/>
      <c r="M85" s="49"/>
      <c r="N85" s="335">
        <f t="shared" si="2"/>
        <v>4.7489226421759102E-2</v>
      </c>
      <c r="O85" s="336">
        <f t="shared" si="3"/>
        <v>0</v>
      </c>
      <c r="P85" s="336">
        <f t="shared" si="4"/>
        <v>0</v>
      </c>
      <c r="Q85" s="337">
        <f t="shared" si="5"/>
        <v>0</v>
      </c>
      <c r="R85" s="49"/>
      <c r="S85" s="49"/>
      <c r="T85" s="49"/>
      <c r="U85" s="49"/>
      <c r="V85" s="49"/>
      <c r="W85" s="49"/>
      <c r="X85" s="49"/>
      <c r="Y85" s="49"/>
      <c r="Z85" s="49"/>
      <c r="AA85" s="49"/>
      <c r="AB85" s="49"/>
      <c r="AC85" s="49"/>
      <c r="AD85" s="49"/>
      <c r="AE85" s="49"/>
      <c r="AF85" s="49"/>
      <c r="AG85" s="49"/>
      <c r="AH85" s="49"/>
      <c r="AI85" s="49"/>
      <c r="AJ85" s="49"/>
      <c r="AK85" s="49"/>
      <c r="AL85" s="49"/>
    </row>
    <row r="86" spans="1:38" x14ac:dyDescent="0.45">
      <c r="A86" s="132"/>
      <c r="B86" s="92" t="s">
        <v>57</v>
      </c>
      <c r="C86" s="89"/>
      <c r="D86" s="89"/>
      <c r="E86" s="89"/>
      <c r="F86" s="89"/>
      <c r="G86" s="128"/>
      <c r="H86" s="129"/>
      <c r="I86" s="126"/>
      <c r="J86" s="127"/>
      <c r="K86" s="133"/>
      <c r="L86" s="49"/>
      <c r="M86" s="49"/>
      <c r="N86" s="335">
        <f t="shared" si="2"/>
        <v>0</v>
      </c>
      <c r="O86" s="336">
        <f t="shared" si="3"/>
        <v>0</v>
      </c>
      <c r="P86" s="336">
        <f t="shared" si="4"/>
        <v>0</v>
      </c>
      <c r="Q86" s="337">
        <f t="shared" si="5"/>
        <v>0</v>
      </c>
      <c r="R86" s="49"/>
      <c r="S86" s="49"/>
      <c r="T86" s="49"/>
      <c r="U86" s="49"/>
      <c r="V86" s="49"/>
      <c r="W86" s="49"/>
      <c r="X86" s="49"/>
      <c r="Y86" s="49"/>
      <c r="Z86" s="49"/>
      <c r="AA86" s="49"/>
      <c r="AB86" s="49"/>
      <c r="AC86" s="49"/>
      <c r="AD86" s="49"/>
      <c r="AE86" s="49"/>
      <c r="AF86" s="49"/>
      <c r="AG86" s="49"/>
      <c r="AH86" s="49"/>
      <c r="AI86" s="49"/>
      <c r="AJ86" s="49"/>
      <c r="AK86" s="49"/>
      <c r="AL86" s="49"/>
    </row>
    <row r="87" spans="1:38" x14ac:dyDescent="0.45">
      <c r="A87" s="132"/>
      <c r="B87" s="89" t="s">
        <v>58</v>
      </c>
      <c r="C87" s="89"/>
      <c r="D87" s="89"/>
      <c r="E87" s="89"/>
      <c r="F87" s="89"/>
      <c r="G87" s="128"/>
      <c r="H87" s="129"/>
      <c r="I87" s="126"/>
      <c r="J87" s="130"/>
      <c r="K87" s="133"/>
      <c r="L87" s="49"/>
      <c r="M87" s="49"/>
      <c r="N87" s="335">
        <f t="shared" si="2"/>
        <v>0</v>
      </c>
      <c r="O87" s="336">
        <f t="shared" si="3"/>
        <v>0</v>
      </c>
      <c r="P87" s="336">
        <f t="shared" si="4"/>
        <v>0</v>
      </c>
      <c r="Q87" s="337">
        <f t="shared" si="5"/>
        <v>0</v>
      </c>
      <c r="R87" s="49"/>
      <c r="S87" s="49"/>
      <c r="T87" s="49"/>
      <c r="U87" s="49"/>
      <c r="V87" s="49"/>
      <c r="W87" s="49"/>
      <c r="X87" s="49"/>
      <c r="Y87" s="49"/>
      <c r="Z87" s="49"/>
      <c r="AA87" s="49"/>
      <c r="AB87" s="49"/>
      <c r="AC87" s="49"/>
      <c r="AD87" s="49"/>
      <c r="AE87" s="49"/>
      <c r="AF87" s="49"/>
      <c r="AG87" s="49"/>
      <c r="AH87" s="49"/>
      <c r="AI87" s="49"/>
      <c r="AJ87" s="49"/>
      <c r="AK87" s="49"/>
      <c r="AL87" s="49"/>
    </row>
    <row r="88" spans="1:38" x14ac:dyDescent="0.45">
      <c r="A88" s="131" t="s">
        <v>59</v>
      </c>
      <c r="B88" s="89"/>
      <c r="C88" s="89"/>
      <c r="D88" s="89"/>
      <c r="E88" s="89"/>
      <c r="F88" s="89"/>
      <c r="G88" s="128"/>
      <c r="H88" s="129"/>
      <c r="I88" s="126"/>
      <c r="J88" s="130"/>
      <c r="K88" s="133"/>
      <c r="L88" s="49"/>
      <c r="M88" s="49"/>
      <c r="N88" s="335">
        <f t="shared" si="2"/>
        <v>0</v>
      </c>
      <c r="O88" s="336">
        <f t="shared" si="3"/>
        <v>0</v>
      </c>
      <c r="P88" s="336">
        <f t="shared" si="4"/>
        <v>0</v>
      </c>
      <c r="Q88" s="337">
        <f t="shared" si="5"/>
        <v>0</v>
      </c>
      <c r="R88" s="49"/>
      <c r="S88" s="49"/>
      <c r="T88" s="49"/>
      <c r="U88" s="49"/>
      <c r="V88" s="49"/>
      <c r="W88" s="49"/>
      <c r="X88" s="49"/>
      <c r="Y88" s="49"/>
      <c r="Z88" s="49"/>
      <c r="AA88" s="49"/>
      <c r="AB88" s="49"/>
      <c r="AC88" s="49"/>
      <c r="AD88" s="49"/>
      <c r="AE88" s="49"/>
      <c r="AF88" s="49"/>
      <c r="AG88" s="49"/>
      <c r="AH88" s="49"/>
      <c r="AI88" s="49"/>
      <c r="AJ88" s="49"/>
      <c r="AK88" s="49"/>
      <c r="AL88" s="49"/>
    </row>
    <row r="89" spans="1:38" x14ac:dyDescent="0.45">
      <c r="A89" s="132"/>
      <c r="B89" s="119" t="s">
        <v>60</v>
      </c>
      <c r="C89" s="89"/>
      <c r="D89" s="89"/>
      <c r="E89" s="89"/>
      <c r="F89" s="89"/>
      <c r="G89" s="128"/>
      <c r="H89" s="129"/>
      <c r="I89" s="126"/>
      <c r="J89" s="130"/>
      <c r="K89" s="133"/>
      <c r="L89" s="49"/>
      <c r="M89" s="49"/>
      <c r="N89" s="335">
        <f t="shared" si="2"/>
        <v>0</v>
      </c>
      <c r="O89" s="336">
        <f t="shared" si="3"/>
        <v>0</v>
      </c>
      <c r="P89" s="336">
        <f t="shared" si="4"/>
        <v>0</v>
      </c>
      <c r="Q89" s="337">
        <f t="shared" si="5"/>
        <v>0</v>
      </c>
      <c r="R89" s="49"/>
      <c r="S89" s="49"/>
      <c r="T89" s="49"/>
      <c r="U89" s="49"/>
      <c r="V89" s="49"/>
      <c r="W89" s="49"/>
      <c r="X89" s="49"/>
      <c r="Y89" s="49"/>
      <c r="Z89" s="49"/>
      <c r="AA89" s="49"/>
      <c r="AB89" s="49"/>
      <c r="AC89" s="49"/>
      <c r="AD89" s="49"/>
      <c r="AE89" s="49"/>
      <c r="AF89" s="49"/>
      <c r="AG89" s="49"/>
      <c r="AH89" s="49"/>
      <c r="AI89" s="49"/>
      <c r="AJ89" s="49"/>
      <c r="AK89" s="49"/>
      <c r="AL89" s="49"/>
    </row>
    <row r="90" spans="1:38" x14ac:dyDescent="0.45">
      <c r="A90" s="132"/>
      <c r="B90" s="89" t="s">
        <v>61</v>
      </c>
      <c r="C90" s="89"/>
      <c r="D90" s="89"/>
      <c r="E90" s="128">
        <f>G63</f>
        <v>260.89285714285711</v>
      </c>
      <c r="F90" s="134" t="s">
        <v>2</v>
      </c>
      <c r="G90" s="135"/>
      <c r="H90" s="135"/>
      <c r="I90" s="126"/>
      <c r="J90" s="130"/>
      <c r="K90" s="133"/>
      <c r="L90" s="49"/>
      <c r="M90" s="49"/>
      <c r="N90" s="335">
        <f t="shared" si="2"/>
        <v>0</v>
      </c>
      <c r="O90" s="336">
        <f t="shared" si="3"/>
        <v>0</v>
      </c>
      <c r="P90" s="336">
        <f t="shared" si="4"/>
        <v>0</v>
      </c>
      <c r="Q90" s="337">
        <f t="shared" si="5"/>
        <v>0</v>
      </c>
      <c r="R90" s="49"/>
      <c r="S90" s="49"/>
      <c r="T90" s="49"/>
      <c r="U90" s="49"/>
      <c r="V90" s="49"/>
      <c r="W90" s="49"/>
      <c r="X90" s="49"/>
      <c r="Y90" s="49"/>
      <c r="Z90" s="49"/>
      <c r="AA90" s="49"/>
      <c r="AB90" s="49"/>
      <c r="AC90" s="49"/>
      <c r="AD90" s="49"/>
      <c r="AE90" s="49"/>
      <c r="AF90" s="49"/>
      <c r="AG90" s="49"/>
      <c r="AH90" s="49"/>
      <c r="AI90" s="49"/>
      <c r="AJ90" s="49"/>
      <c r="AK90" s="49"/>
      <c r="AL90" s="49"/>
    </row>
    <row r="91" spans="1:38" x14ac:dyDescent="0.45">
      <c r="A91" s="132"/>
      <c r="B91" s="89" t="s">
        <v>62</v>
      </c>
      <c r="C91" s="89"/>
      <c r="D91" s="89"/>
      <c r="E91" s="136">
        <f>-H67</f>
        <v>-25.75</v>
      </c>
      <c r="F91" s="137" t="s">
        <v>2</v>
      </c>
      <c r="G91" s="135"/>
      <c r="H91" s="135"/>
      <c r="I91" s="126"/>
      <c r="J91" s="130"/>
      <c r="K91" s="133"/>
      <c r="L91" s="49"/>
      <c r="M91" s="49"/>
      <c r="N91" s="335">
        <f t="shared" si="2"/>
        <v>0</v>
      </c>
      <c r="O91" s="336">
        <f t="shared" si="3"/>
        <v>0</v>
      </c>
      <c r="P91" s="336">
        <f t="shared" si="4"/>
        <v>0</v>
      </c>
      <c r="Q91" s="337">
        <f t="shared" si="5"/>
        <v>0</v>
      </c>
      <c r="R91" s="49"/>
      <c r="S91" s="49"/>
      <c r="T91" s="49"/>
      <c r="U91" s="49"/>
      <c r="V91" s="49"/>
      <c r="W91" s="49"/>
      <c r="X91" s="49"/>
      <c r="Y91" s="49"/>
      <c r="Z91" s="49"/>
      <c r="AA91" s="49"/>
      <c r="AB91" s="49"/>
      <c r="AC91" s="49"/>
      <c r="AD91" s="49"/>
      <c r="AE91" s="49"/>
      <c r="AF91" s="49"/>
      <c r="AG91" s="49"/>
      <c r="AH91" s="49"/>
      <c r="AI91" s="49"/>
      <c r="AJ91" s="49"/>
      <c r="AK91" s="49"/>
      <c r="AL91" s="49"/>
    </row>
    <row r="92" spans="1:38" x14ac:dyDescent="0.45">
      <c r="A92" s="132"/>
      <c r="B92" s="82"/>
      <c r="C92" s="82"/>
      <c r="D92" s="82"/>
      <c r="E92" s="136">
        <f>SUM(E90:E91)</f>
        <v>235.14285714285711</v>
      </c>
      <c r="F92" s="137" t="s">
        <v>2</v>
      </c>
      <c r="G92" s="135"/>
      <c r="H92" s="135"/>
      <c r="I92" s="126"/>
      <c r="J92" s="130"/>
      <c r="K92" s="133"/>
      <c r="L92" s="49"/>
      <c r="M92" s="49"/>
      <c r="N92" s="335">
        <f t="shared" si="2"/>
        <v>0</v>
      </c>
      <c r="O92" s="336">
        <f t="shared" si="3"/>
        <v>0</v>
      </c>
      <c r="P92" s="336">
        <f t="shared" si="4"/>
        <v>0</v>
      </c>
      <c r="Q92" s="337">
        <f t="shared" si="5"/>
        <v>0</v>
      </c>
      <c r="R92" s="49"/>
      <c r="S92" s="49"/>
      <c r="T92" s="49"/>
      <c r="U92" s="49"/>
      <c r="V92" s="49"/>
      <c r="W92" s="49"/>
      <c r="X92" s="49"/>
      <c r="Y92" s="49"/>
      <c r="Z92" s="49"/>
      <c r="AA92" s="49"/>
      <c r="AB92" s="49"/>
      <c r="AC92" s="49"/>
      <c r="AD92" s="49"/>
      <c r="AE92" s="49"/>
      <c r="AF92" s="49"/>
      <c r="AG92" s="49"/>
      <c r="AH92" s="49"/>
      <c r="AI92" s="49"/>
      <c r="AJ92" s="49"/>
      <c r="AK92" s="49"/>
      <c r="AL92" s="49"/>
    </row>
    <row r="93" spans="1:38" x14ac:dyDescent="0.45">
      <c r="A93" s="132"/>
      <c r="B93" s="89" t="s">
        <v>63</v>
      </c>
      <c r="C93" s="89"/>
      <c r="D93" s="89"/>
      <c r="E93" s="128">
        <f>E92/5</f>
        <v>47.028571428571425</v>
      </c>
      <c r="F93" s="134" t="s">
        <v>64</v>
      </c>
      <c r="G93" s="135"/>
      <c r="H93" s="135"/>
      <c r="I93" s="126"/>
      <c r="J93" s="130"/>
      <c r="K93" s="133"/>
      <c r="L93" s="49"/>
      <c r="M93" s="49"/>
      <c r="N93" s="335">
        <f t="shared" si="2"/>
        <v>0</v>
      </c>
      <c r="O93" s="336">
        <f t="shared" si="3"/>
        <v>0</v>
      </c>
      <c r="P93" s="336">
        <f t="shared" si="4"/>
        <v>0</v>
      </c>
      <c r="Q93" s="337">
        <f t="shared" si="5"/>
        <v>0</v>
      </c>
      <c r="R93" s="49"/>
      <c r="S93" s="49"/>
      <c r="T93" s="49"/>
      <c r="U93" s="49"/>
      <c r="V93" s="49"/>
      <c r="W93" s="49"/>
      <c r="X93" s="49"/>
      <c r="Y93" s="49"/>
      <c r="Z93" s="49"/>
      <c r="AA93" s="49"/>
      <c r="AB93" s="49"/>
      <c r="AC93" s="49"/>
      <c r="AD93" s="49"/>
      <c r="AE93" s="49"/>
      <c r="AF93" s="49"/>
      <c r="AG93" s="49"/>
      <c r="AH93" s="49"/>
      <c r="AI93" s="49"/>
      <c r="AJ93" s="49"/>
      <c r="AK93" s="49"/>
      <c r="AL93" s="49"/>
    </row>
    <row r="94" spans="1:38" x14ac:dyDescent="0.45">
      <c r="A94" s="132"/>
      <c r="B94" s="89" t="s">
        <v>65</v>
      </c>
      <c r="C94" s="89"/>
      <c r="D94" s="89"/>
      <c r="E94" s="128">
        <v>11.55</v>
      </c>
      <c r="F94" s="129" t="s">
        <v>66</v>
      </c>
      <c r="G94" s="135"/>
      <c r="H94" s="135"/>
      <c r="I94" s="126"/>
      <c r="J94" s="130"/>
      <c r="K94" s="133"/>
      <c r="L94" s="49"/>
      <c r="M94" s="49"/>
      <c r="N94" s="335">
        <f t="shared" si="2"/>
        <v>0</v>
      </c>
      <c r="O94" s="336">
        <f t="shared" si="3"/>
        <v>0</v>
      </c>
      <c r="P94" s="336">
        <f t="shared" si="4"/>
        <v>0</v>
      </c>
      <c r="Q94" s="337">
        <f t="shared" si="5"/>
        <v>0</v>
      </c>
      <c r="R94" s="49"/>
      <c r="S94" s="49"/>
      <c r="T94" s="49"/>
      <c r="U94" s="49"/>
      <c r="V94" s="49"/>
      <c r="W94" s="49"/>
      <c r="X94" s="49"/>
      <c r="Y94" s="49"/>
      <c r="Z94" s="49"/>
      <c r="AA94" s="49"/>
      <c r="AB94" s="49"/>
      <c r="AC94" s="49"/>
      <c r="AD94" s="49"/>
      <c r="AE94" s="49"/>
      <c r="AF94" s="49"/>
      <c r="AG94" s="49"/>
      <c r="AH94" s="49"/>
      <c r="AI94" s="49"/>
      <c r="AJ94" s="49"/>
      <c r="AK94" s="49"/>
      <c r="AL94" s="49"/>
    </row>
    <row r="95" spans="1:38" x14ac:dyDescent="0.45">
      <c r="A95" s="132"/>
      <c r="B95" s="82" t="s">
        <v>67</v>
      </c>
      <c r="C95" s="82"/>
      <c r="D95" s="82"/>
      <c r="E95" s="136">
        <v>1.2</v>
      </c>
      <c r="F95" s="138"/>
      <c r="G95" s="135"/>
      <c r="H95" s="135"/>
      <c r="I95" s="126"/>
      <c r="J95" s="130"/>
      <c r="K95" s="133"/>
      <c r="L95" s="49"/>
      <c r="M95" s="49"/>
      <c r="N95" s="335">
        <f t="shared" si="2"/>
        <v>0</v>
      </c>
      <c r="O95" s="336">
        <f t="shared" si="3"/>
        <v>0</v>
      </c>
      <c r="P95" s="336">
        <f t="shared" si="4"/>
        <v>0</v>
      </c>
      <c r="Q95" s="337">
        <f t="shared" si="5"/>
        <v>0</v>
      </c>
      <c r="R95" s="49"/>
      <c r="S95" s="49"/>
      <c r="T95" s="49"/>
      <c r="U95" s="49"/>
      <c r="V95" s="49"/>
      <c r="W95" s="49"/>
      <c r="X95" s="49"/>
      <c r="Y95" s="49"/>
      <c r="Z95" s="49"/>
      <c r="AA95" s="49"/>
      <c r="AB95" s="49"/>
      <c r="AC95" s="49"/>
      <c r="AD95" s="49"/>
      <c r="AE95" s="49"/>
      <c r="AF95" s="49"/>
      <c r="AG95" s="49"/>
      <c r="AH95" s="49"/>
      <c r="AI95" s="49"/>
      <c r="AJ95" s="49"/>
      <c r="AK95" s="49"/>
      <c r="AL95" s="49"/>
    </row>
    <row r="96" spans="1:38" x14ac:dyDescent="0.45">
      <c r="A96" s="132"/>
      <c r="B96" s="92" t="s">
        <v>68</v>
      </c>
      <c r="C96" s="89"/>
      <c r="D96" s="89"/>
      <c r="E96" s="128">
        <f>E93*E94*E95</f>
        <v>651.81599999999992</v>
      </c>
      <c r="F96" s="129" t="s">
        <v>66</v>
      </c>
      <c r="G96" s="135"/>
      <c r="H96" s="135"/>
      <c r="I96" s="126"/>
      <c r="J96" s="130"/>
      <c r="K96" s="133"/>
      <c r="L96" s="49"/>
      <c r="M96" s="49"/>
      <c r="N96" s="335">
        <f t="shared" si="2"/>
        <v>0</v>
      </c>
      <c r="O96" s="336">
        <f t="shared" si="3"/>
        <v>0</v>
      </c>
      <c r="P96" s="336">
        <f t="shared" si="4"/>
        <v>0</v>
      </c>
      <c r="Q96" s="337">
        <f t="shared" si="5"/>
        <v>0</v>
      </c>
      <c r="R96" s="49"/>
      <c r="S96" s="49"/>
      <c r="T96" s="49"/>
      <c r="U96" s="49"/>
      <c r="V96" s="49"/>
      <c r="W96" s="49"/>
      <c r="X96" s="49"/>
      <c r="Y96" s="49"/>
      <c r="Z96" s="49"/>
      <c r="AA96" s="49"/>
      <c r="AB96" s="49"/>
      <c r="AC96" s="49"/>
      <c r="AD96" s="49"/>
      <c r="AE96" s="49"/>
      <c r="AF96" s="49"/>
      <c r="AG96" s="49"/>
      <c r="AH96" s="49"/>
      <c r="AI96" s="49"/>
      <c r="AJ96" s="49"/>
      <c r="AK96" s="49"/>
      <c r="AL96" s="49"/>
    </row>
    <row r="97" spans="1:38" x14ac:dyDescent="0.45">
      <c r="A97" s="132"/>
      <c r="B97" s="92" t="s">
        <v>69</v>
      </c>
      <c r="C97" s="89"/>
      <c r="D97" s="89"/>
      <c r="E97" s="128">
        <f>E96/7.8</f>
        <v>83.566153846153838</v>
      </c>
      <c r="F97" s="134" t="s">
        <v>2</v>
      </c>
      <c r="G97" s="139">
        <f>E97</f>
        <v>83.566153846153838</v>
      </c>
      <c r="H97" s="129">
        <f t="shared" ref="H97" si="7">G97/G$80</f>
        <v>0.41325544113251639</v>
      </c>
      <c r="I97" s="126"/>
      <c r="J97" s="127">
        <f t="shared" ref="J97:J101" si="8">H97*(1+I97)</f>
        <v>0.41325544113251639</v>
      </c>
      <c r="K97" s="133">
        <v>3</v>
      </c>
      <c r="L97" s="49"/>
      <c r="M97" s="49"/>
      <c r="N97" s="335">
        <f t="shared" si="2"/>
        <v>0</v>
      </c>
      <c r="O97" s="336">
        <f t="shared" si="3"/>
        <v>0</v>
      </c>
      <c r="P97" s="336">
        <f t="shared" si="4"/>
        <v>0</v>
      </c>
      <c r="Q97" s="337">
        <f t="shared" si="5"/>
        <v>0.41325544113251639</v>
      </c>
      <c r="R97" s="49"/>
      <c r="S97" s="49"/>
      <c r="T97" s="49"/>
      <c r="U97" s="49"/>
      <c r="V97" s="49"/>
      <c r="W97" s="49"/>
      <c r="X97" s="49"/>
      <c r="Y97" s="49"/>
      <c r="Z97" s="49"/>
      <c r="AA97" s="49"/>
      <c r="AB97" s="49"/>
      <c r="AC97" s="49"/>
      <c r="AD97" s="49"/>
      <c r="AE97" s="49"/>
      <c r="AF97" s="49"/>
      <c r="AG97" s="49"/>
      <c r="AH97" s="49"/>
      <c r="AI97" s="49"/>
      <c r="AJ97" s="49"/>
      <c r="AK97" s="49"/>
      <c r="AL97" s="49"/>
    </row>
    <row r="98" spans="1:38" x14ac:dyDescent="0.45">
      <c r="A98" s="132"/>
      <c r="B98" s="92" t="s">
        <v>70</v>
      </c>
      <c r="C98" s="89"/>
      <c r="D98" s="89"/>
      <c r="E98" s="49"/>
      <c r="F98" s="134"/>
      <c r="G98" s="139"/>
      <c r="H98" s="129"/>
      <c r="I98" s="126"/>
      <c r="J98" s="127"/>
      <c r="K98" s="133"/>
      <c r="L98" s="49"/>
      <c r="M98" s="49"/>
      <c r="N98" s="335">
        <f t="shared" si="2"/>
        <v>0</v>
      </c>
      <c r="O98" s="336">
        <f t="shared" si="3"/>
        <v>0</v>
      </c>
      <c r="P98" s="336">
        <f t="shared" si="4"/>
        <v>0</v>
      </c>
      <c r="Q98" s="337">
        <f t="shared" si="5"/>
        <v>0</v>
      </c>
      <c r="R98" s="49"/>
      <c r="S98" s="49"/>
      <c r="T98" s="49"/>
      <c r="U98" s="49"/>
      <c r="V98" s="49"/>
      <c r="W98" s="49"/>
      <c r="X98" s="49"/>
      <c r="Y98" s="49"/>
      <c r="Z98" s="49"/>
      <c r="AA98" s="49"/>
      <c r="AB98" s="49"/>
      <c r="AC98" s="49"/>
      <c r="AD98" s="49"/>
      <c r="AE98" s="49"/>
      <c r="AF98" s="49"/>
      <c r="AG98" s="49"/>
      <c r="AH98" s="49"/>
      <c r="AI98" s="49"/>
      <c r="AJ98" s="49"/>
      <c r="AK98" s="49"/>
      <c r="AL98" s="49"/>
    </row>
    <row r="99" spans="1:38" x14ac:dyDescent="0.45">
      <c r="A99" s="132"/>
      <c r="B99" s="140">
        <v>0.64934999999999998</v>
      </c>
      <c r="C99" s="393" t="s">
        <v>71</v>
      </c>
      <c r="D99" s="142">
        <f>H97</f>
        <v>0.41325544113251639</v>
      </c>
      <c r="E99" s="143" t="s">
        <v>72</v>
      </c>
      <c r="F99" s="144">
        <f>E67</f>
        <v>0.85</v>
      </c>
      <c r="G99" s="49"/>
      <c r="H99" s="129">
        <f>B99*D99*F99</f>
        <v>0.22809530759448957</v>
      </c>
      <c r="I99" s="126">
        <f>(H52+H57)/2</f>
        <v>0.27789999999999998</v>
      </c>
      <c r="J99" s="127">
        <f t="shared" si="8"/>
        <v>0.29148299357499824</v>
      </c>
      <c r="K99" s="133">
        <v>3</v>
      </c>
      <c r="L99" s="49"/>
      <c r="M99" s="49"/>
      <c r="N99" s="335">
        <f t="shared" si="2"/>
        <v>0</v>
      </c>
      <c r="O99" s="336">
        <f t="shared" si="3"/>
        <v>0</v>
      </c>
      <c r="P99" s="336">
        <f t="shared" si="4"/>
        <v>0</v>
      </c>
      <c r="Q99" s="337">
        <f t="shared" si="5"/>
        <v>0.29148299357499824</v>
      </c>
      <c r="R99" s="49"/>
      <c r="S99" s="49"/>
      <c r="T99" s="49"/>
      <c r="U99" s="49"/>
      <c r="V99" s="49"/>
      <c r="W99" s="49"/>
      <c r="X99" s="49"/>
      <c r="Y99" s="49"/>
      <c r="Z99" s="49"/>
      <c r="AA99" s="49"/>
      <c r="AB99" s="49"/>
      <c r="AC99" s="49"/>
      <c r="AD99" s="49"/>
      <c r="AE99" s="49"/>
      <c r="AF99" s="49"/>
      <c r="AG99" s="49"/>
      <c r="AH99" s="49"/>
      <c r="AI99" s="49"/>
      <c r="AJ99" s="49"/>
      <c r="AK99" s="49"/>
      <c r="AL99" s="49"/>
    </row>
    <row r="100" spans="1:38" x14ac:dyDescent="0.45">
      <c r="A100" s="132"/>
      <c r="B100" s="92" t="s">
        <v>73</v>
      </c>
      <c r="C100" s="89"/>
      <c r="D100" s="89"/>
      <c r="E100" s="49"/>
      <c r="F100" s="134"/>
      <c r="G100" s="145"/>
      <c r="H100" s="129"/>
      <c r="I100" s="126"/>
      <c r="J100" s="127"/>
      <c r="K100" s="133"/>
      <c r="L100" s="49"/>
      <c r="M100" s="49"/>
      <c r="N100" s="335">
        <f t="shared" si="2"/>
        <v>0</v>
      </c>
      <c r="O100" s="336">
        <f t="shared" si="3"/>
        <v>0</v>
      </c>
      <c r="P100" s="336">
        <f t="shared" si="4"/>
        <v>0</v>
      </c>
      <c r="Q100" s="337">
        <f t="shared" si="5"/>
        <v>0</v>
      </c>
      <c r="R100" s="49"/>
      <c r="S100" s="49"/>
      <c r="T100" s="49"/>
      <c r="U100" s="49"/>
      <c r="V100" s="49"/>
      <c r="W100" s="49"/>
      <c r="X100" s="49"/>
      <c r="Y100" s="49"/>
      <c r="Z100" s="49"/>
      <c r="AA100" s="49"/>
      <c r="AB100" s="49"/>
      <c r="AC100" s="49"/>
      <c r="AD100" s="49"/>
      <c r="AE100" s="49"/>
      <c r="AF100" s="49"/>
      <c r="AG100" s="49"/>
      <c r="AH100" s="49"/>
      <c r="AI100" s="49"/>
      <c r="AJ100" s="49"/>
      <c r="AK100" s="49"/>
      <c r="AL100" s="49"/>
    </row>
    <row r="101" spans="1:38" x14ac:dyDescent="0.45">
      <c r="A101" s="132"/>
      <c r="B101" s="140">
        <v>0.77922000000000002</v>
      </c>
      <c r="C101" s="393" t="s">
        <v>71</v>
      </c>
      <c r="D101" s="142">
        <f>H97</f>
        <v>0.41325544113251639</v>
      </c>
      <c r="E101" s="143" t="s">
        <v>72</v>
      </c>
      <c r="F101" s="144">
        <f>E68</f>
        <v>0.15000000000000002</v>
      </c>
      <c r="G101" s="145"/>
      <c r="H101" s="138">
        <f>B101*D101*F101</f>
        <v>4.8302535725891917E-2</v>
      </c>
      <c r="I101" s="126">
        <f>I99</f>
        <v>0.27789999999999998</v>
      </c>
      <c r="J101" s="127">
        <f t="shared" si="8"/>
        <v>6.172581040411728E-2</v>
      </c>
      <c r="K101" s="133">
        <v>3</v>
      </c>
      <c r="L101" s="49"/>
      <c r="M101" s="49"/>
      <c r="N101" s="335">
        <f t="shared" si="2"/>
        <v>0</v>
      </c>
      <c r="O101" s="336">
        <f t="shared" si="3"/>
        <v>0</v>
      </c>
      <c r="P101" s="336">
        <f t="shared" si="4"/>
        <v>0</v>
      </c>
      <c r="Q101" s="337">
        <f t="shared" si="5"/>
        <v>6.172581040411728E-2</v>
      </c>
      <c r="R101" s="49"/>
      <c r="S101" s="49"/>
      <c r="T101" s="49"/>
      <c r="U101" s="49"/>
      <c r="V101" s="49"/>
      <c r="W101" s="49"/>
      <c r="X101" s="49"/>
      <c r="Y101" s="49"/>
      <c r="Z101" s="49"/>
      <c r="AA101" s="49"/>
      <c r="AB101" s="49"/>
      <c r="AC101" s="49"/>
      <c r="AD101" s="49"/>
      <c r="AE101" s="49"/>
      <c r="AF101" s="49"/>
      <c r="AG101" s="49"/>
      <c r="AH101" s="49"/>
      <c r="AI101" s="49"/>
      <c r="AJ101" s="49"/>
      <c r="AK101" s="49"/>
      <c r="AL101" s="49"/>
    </row>
    <row r="102" spans="1:38" x14ac:dyDescent="0.45">
      <c r="A102" s="132"/>
      <c r="B102" s="92" t="s">
        <v>74</v>
      </c>
      <c r="C102" s="89"/>
      <c r="D102" s="89"/>
      <c r="E102" s="128"/>
      <c r="F102" s="134"/>
      <c r="G102" s="139"/>
      <c r="H102" s="129">
        <f>H99+H101</f>
        <v>0.27639784332038148</v>
      </c>
      <c r="I102" s="126">
        <v>0.30099999999999999</v>
      </c>
      <c r="J102" s="127">
        <f>-H102*(1+I102)</f>
        <v>-0.35959359415981629</v>
      </c>
      <c r="K102" s="133">
        <v>3</v>
      </c>
      <c r="L102" s="49"/>
      <c r="M102" s="49"/>
      <c r="N102" s="335">
        <f t="shared" si="2"/>
        <v>0</v>
      </c>
      <c r="O102" s="336">
        <f t="shared" si="3"/>
        <v>0</v>
      </c>
      <c r="P102" s="336">
        <f t="shared" si="4"/>
        <v>0</v>
      </c>
      <c r="Q102" s="337">
        <f t="shared" si="5"/>
        <v>-0.35959359415981629</v>
      </c>
      <c r="R102" s="49"/>
      <c r="S102" s="49"/>
      <c r="T102" s="49"/>
      <c r="U102" s="49"/>
      <c r="V102" s="49"/>
      <c r="W102" s="49"/>
      <c r="X102" s="49"/>
      <c r="Y102" s="49"/>
      <c r="Z102" s="49"/>
      <c r="AA102" s="49"/>
      <c r="AB102" s="49"/>
      <c r="AC102" s="49"/>
      <c r="AD102" s="49"/>
      <c r="AE102" s="49"/>
      <c r="AF102" s="49"/>
      <c r="AG102" s="49"/>
      <c r="AH102" s="49"/>
      <c r="AI102" s="49"/>
      <c r="AJ102" s="49"/>
      <c r="AK102" s="49"/>
      <c r="AL102" s="49"/>
    </row>
    <row r="103" spans="1:38" x14ac:dyDescent="0.45">
      <c r="A103" s="132"/>
      <c r="B103" s="119" t="s">
        <v>75</v>
      </c>
      <c r="C103" s="89"/>
      <c r="D103" s="89"/>
      <c r="E103" s="89"/>
      <c r="F103" s="89"/>
      <c r="G103" s="128"/>
      <c r="H103" s="129"/>
      <c r="I103" s="126"/>
      <c r="J103" s="130"/>
      <c r="K103" s="133"/>
      <c r="L103" s="49"/>
      <c r="M103" s="49"/>
      <c r="N103" s="335">
        <f t="shared" si="2"/>
        <v>0</v>
      </c>
      <c r="O103" s="336">
        <f t="shared" si="3"/>
        <v>0</v>
      </c>
      <c r="P103" s="336">
        <f t="shared" si="4"/>
        <v>0</v>
      </c>
      <c r="Q103" s="337">
        <f t="shared" si="5"/>
        <v>0</v>
      </c>
      <c r="R103" s="49"/>
      <c r="S103" s="49"/>
      <c r="T103" s="49"/>
      <c r="U103" s="49"/>
      <c r="V103" s="49"/>
      <c r="W103" s="49"/>
      <c r="X103" s="49"/>
      <c r="Y103" s="49"/>
      <c r="Z103" s="49"/>
      <c r="AA103" s="49"/>
      <c r="AB103" s="49"/>
      <c r="AC103" s="49"/>
      <c r="AD103" s="49"/>
      <c r="AE103" s="49"/>
      <c r="AF103" s="49"/>
      <c r="AG103" s="49"/>
      <c r="AH103" s="49"/>
      <c r="AI103" s="49"/>
      <c r="AJ103" s="49"/>
      <c r="AK103" s="49"/>
      <c r="AL103" s="49"/>
    </row>
    <row r="104" spans="1:38" x14ac:dyDescent="0.45">
      <c r="A104" s="132"/>
      <c r="B104" s="119" t="s">
        <v>86</v>
      </c>
      <c r="C104" s="89"/>
      <c r="D104" s="89"/>
      <c r="E104" s="89"/>
      <c r="F104" s="89"/>
      <c r="G104" s="128"/>
      <c r="H104" s="129"/>
      <c r="I104" s="126"/>
      <c r="J104" s="130"/>
      <c r="K104" s="133"/>
      <c r="L104" s="49"/>
      <c r="M104" s="49"/>
      <c r="N104" s="335">
        <f t="shared" si="2"/>
        <v>0</v>
      </c>
      <c r="O104" s="336">
        <f t="shared" si="3"/>
        <v>0</v>
      </c>
      <c r="P104" s="336">
        <f t="shared" si="4"/>
        <v>0</v>
      </c>
      <c r="Q104" s="337">
        <f t="shared" si="5"/>
        <v>0</v>
      </c>
      <c r="R104" s="49"/>
      <c r="S104" s="49"/>
      <c r="T104" s="49"/>
      <c r="U104" s="49"/>
      <c r="V104" s="49"/>
      <c r="W104" s="49"/>
      <c r="X104" s="49"/>
      <c r="Y104" s="49"/>
      <c r="Z104" s="49"/>
      <c r="AA104" s="49"/>
      <c r="AB104" s="49"/>
      <c r="AC104" s="49"/>
      <c r="AD104" s="49"/>
      <c r="AE104" s="49"/>
      <c r="AF104" s="49"/>
      <c r="AG104" s="49"/>
      <c r="AH104" s="49"/>
      <c r="AI104" s="49"/>
      <c r="AJ104" s="49"/>
      <c r="AK104" s="49"/>
      <c r="AL104" s="49"/>
    </row>
    <row r="105" spans="1:38" x14ac:dyDescent="0.45">
      <c r="A105" s="132"/>
      <c r="B105" s="82" t="s">
        <v>61</v>
      </c>
      <c r="C105" s="82"/>
      <c r="D105" s="82"/>
      <c r="E105" s="136">
        <f>G63</f>
        <v>260.89285714285711</v>
      </c>
      <c r="F105" s="82" t="s">
        <v>2</v>
      </c>
      <c r="G105" s="128"/>
      <c r="H105" s="129"/>
      <c r="I105" s="126"/>
      <c r="J105" s="130"/>
      <c r="K105" s="133"/>
      <c r="L105" s="49"/>
      <c r="M105" s="49"/>
      <c r="N105" s="335">
        <f t="shared" si="2"/>
        <v>0</v>
      </c>
      <c r="O105" s="336">
        <f t="shared" si="3"/>
        <v>0</v>
      </c>
      <c r="P105" s="336">
        <f t="shared" si="4"/>
        <v>0</v>
      </c>
      <c r="Q105" s="337">
        <f t="shared" si="5"/>
        <v>0</v>
      </c>
      <c r="R105" s="49"/>
      <c r="S105" s="49"/>
      <c r="T105" s="49"/>
      <c r="U105" s="49"/>
      <c r="V105" s="49"/>
      <c r="W105" s="49"/>
      <c r="X105" s="49"/>
      <c r="Y105" s="49"/>
      <c r="Z105" s="49"/>
      <c r="AA105" s="49"/>
      <c r="AB105" s="49"/>
      <c r="AC105" s="49"/>
      <c r="AD105" s="49"/>
      <c r="AE105" s="49"/>
      <c r="AF105" s="49"/>
      <c r="AG105" s="49"/>
      <c r="AH105" s="49"/>
      <c r="AI105" s="49"/>
      <c r="AJ105" s="49"/>
      <c r="AK105" s="49"/>
      <c r="AL105" s="49"/>
    </row>
    <row r="106" spans="1:38" x14ac:dyDescent="0.45">
      <c r="A106" s="132"/>
      <c r="B106" s="89" t="s">
        <v>87</v>
      </c>
      <c r="C106" s="89"/>
      <c r="D106" s="89"/>
      <c r="E106" s="128">
        <f>E105/5</f>
        <v>52.178571428571423</v>
      </c>
      <c r="F106" s="89" t="s">
        <v>77</v>
      </c>
      <c r="G106" s="128"/>
      <c r="H106" s="129"/>
      <c r="I106" s="126"/>
      <c r="J106" s="130"/>
      <c r="K106" s="133"/>
      <c r="L106" s="49"/>
      <c r="M106" s="49"/>
      <c r="N106" s="335">
        <f t="shared" si="2"/>
        <v>0</v>
      </c>
      <c r="O106" s="336">
        <f t="shared" si="3"/>
        <v>0</v>
      </c>
      <c r="P106" s="336">
        <f t="shared" si="4"/>
        <v>0</v>
      </c>
      <c r="Q106" s="337">
        <f t="shared" si="5"/>
        <v>0</v>
      </c>
      <c r="R106" s="49"/>
      <c r="S106" s="49"/>
      <c r="T106" s="49"/>
      <c r="U106" s="49"/>
      <c r="V106" s="49"/>
      <c r="W106" s="49"/>
      <c r="X106" s="49"/>
      <c r="Y106" s="49"/>
      <c r="Z106" s="49"/>
      <c r="AA106" s="49"/>
      <c r="AB106" s="49"/>
      <c r="AC106" s="49"/>
      <c r="AD106" s="49"/>
      <c r="AE106" s="49"/>
      <c r="AF106" s="49"/>
      <c r="AG106" s="49"/>
      <c r="AH106" s="49"/>
      <c r="AI106" s="49"/>
      <c r="AJ106" s="49"/>
      <c r="AK106" s="49"/>
      <c r="AL106" s="49"/>
    </row>
    <row r="107" spans="1:38" x14ac:dyDescent="0.45">
      <c r="A107" s="132"/>
      <c r="B107" s="89" t="s">
        <v>65</v>
      </c>
      <c r="C107" s="89"/>
      <c r="D107" s="89"/>
      <c r="E107" s="128">
        <v>1.5</v>
      </c>
      <c r="F107" s="129" t="s">
        <v>66</v>
      </c>
      <c r="G107" s="128"/>
      <c r="H107" s="129"/>
      <c r="I107" s="126"/>
      <c r="J107" s="130"/>
      <c r="K107" s="133"/>
      <c r="L107" s="49"/>
      <c r="M107" s="49"/>
      <c r="N107" s="335">
        <f t="shared" si="2"/>
        <v>0</v>
      </c>
      <c r="O107" s="336">
        <f t="shared" si="3"/>
        <v>0</v>
      </c>
      <c r="P107" s="336">
        <f t="shared" si="4"/>
        <v>0</v>
      </c>
      <c r="Q107" s="337">
        <f t="shared" si="5"/>
        <v>0</v>
      </c>
      <c r="R107" s="49"/>
      <c r="S107" s="49"/>
      <c r="T107" s="49"/>
      <c r="U107" s="49"/>
      <c r="V107" s="49"/>
      <c r="W107" s="49"/>
      <c r="X107" s="49"/>
      <c r="Y107" s="49"/>
      <c r="Z107" s="49"/>
      <c r="AA107" s="49"/>
      <c r="AB107" s="49"/>
      <c r="AC107" s="49"/>
      <c r="AD107" s="49"/>
      <c r="AE107" s="49"/>
      <c r="AF107" s="49"/>
      <c r="AG107" s="49"/>
      <c r="AH107" s="49"/>
      <c r="AI107" s="49"/>
      <c r="AJ107" s="49"/>
      <c r="AK107" s="49"/>
      <c r="AL107" s="49"/>
    </row>
    <row r="108" spans="1:38" x14ac:dyDescent="0.45">
      <c r="A108" s="132"/>
      <c r="B108" s="82" t="s">
        <v>67</v>
      </c>
      <c r="C108" s="82"/>
      <c r="D108" s="82"/>
      <c r="E108" s="136">
        <v>1.2</v>
      </c>
      <c r="F108" s="138"/>
      <c r="G108" s="128"/>
      <c r="H108" s="129"/>
      <c r="I108" s="126"/>
      <c r="J108" s="130"/>
      <c r="K108" s="133"/>
      <c r="L108" s="49"/>
      <c r="M108" s="49"/>
      <c r="N108" s="335">
        <f t="shared" si="2"/>
        <v>0</v>
      </c>
      <c r="O108" s="336">
        <f t="shared" si="3"/>
        <v>0</v>
      </c>
      <c r="P108" s="336">
        <f t="shared" si="4"/>
        <v>0</v>
      </c>
      <c r="Q108" s="337">
        <f t="shared" si="5"/>
        <v>0</v>
      </c>
      <c r="R108" s="49"/>
      <c r="S108" s="49"/>
      <c r="T108" s="49"/>
      <c r="U108" s="49"/>
      <c r="V108" s="49"/>
      <c r="W108" s="49"/>
      <c r="X108" s="49"/>
      <c r="Y108" s="49"/>
      <c r="Z108" s="49"/>
      <c r="AA108" s="49"/>
      <c r="AB108" s="49"/>
      <c r="AC108" s="49"/>
      <c r="AD108" s="49"/>
      <c r="AE108" s="49"/>
      <c r="AF108" s="49"/>
      <c r="AG108" s="49"/>
      <c r="AH108" s="49"/>
      <c r="AI108" s="49"/>
      <c r="AJ108" s="49"/>
      <c r="AK108" s="49"/>
      <c r="AL108" s="49"/>
    </row>
    <row r="109" spans="1:38" x14ac:dyDescent="0.45">
      <c r="A109" s="132"/>
      <c r="B109" s="92" t="s">
        <v>68</v>
      </c>
      <c r="C109" s="89"/>
      <c r="D109" s="89"/>
      <c r="E109" s="128">
        <f>E106*E107*E108</f>
        <v>93.921428571428564</v>
      </c>
      <c r="F109" s="129" t="s">
        <v>66</v>
      </c>
      <c r="G109" s="128"/>
      <c r="H109" s="129"/>
      <c r="I109" s="126"/>
      <c r="J109" s="130"/>
      <c r="K109" s="133"/>
      <c r="L109" s="49"/>
      <c r="M109" s="49"/>
      <c r="N109" s="335">
        <f t="shared" si="2"/>
        <v>0</v>
      </c>
      <c r="O109" s="336">
        <f t="shared" si="3"/>
        <v>0</v>
      </c>
      <c r="P109" s="336">
        <f t="shared" si="4"/>
        <v>0</v>
      </c>
      <c r="Q109" s="337">
        <f t="shared" si="5"/>
        <v>0</v>
      </c>
      <c r="R109" s="49"/>
      <c r="S109" s="49"/>
      <c r="T109" s="49"/>
      <c r="U109" s="49"/>
      <c r="V109" s="49"/>
      <c r="W109" s="49"/>
      <c r="X109" s="49"/>
      <c r="Y109" s="49"/>
      <c r="Z109" s="49"/>
      <c r="AA109" s="49"/>
      <c r="AB109" s="49"/>
      <c r="AC109" s="49"/>
      <c r="AD109" s="49"/>
      <c r="AE109" s="49"/>
      <c r="AF109" s="49"/>
      <c r="AG109" s="49"/>
      <c r="AH109" s="49"/>
      <c r="AI109" s="49"/>
      <c r="AJ109" s="49"/>
      <c r="AK109" s="49"/>
      <c r="AL109" s="49"/>
    </row>
    <row r="110" spans="1:38" x14ac:dyDescent="0.45">
      <c r="A110" s="132"/>
      <c r="B110" s="89" t="s">
        <v>78</v>
      </c>
      <c r="C110" s="89"/>
      <c r="D110" s="89"/>
      <c r="E110" s="128">
        <f>E109/7.8</f>
        <v>12.04120879120879</v>
      </c>
      <c r="F110" s="129" t="s">
        <v>2</v>
      </c>
      <c r="G110" s="139">
        <f>E110</f>
        <v>12.04120879120879</v>
      </c>
      <c r="H110" s="129">
        <f>G110/G$80</f>
        <v>5.9546776078037114E-2</v>
      </c>
      <c r="I110" s="126"/>
      <c r="J110" s="127">
        <f t="shared" ref="J110" si="9">H110*(1+I110)</f>
        <v>5.9546776078037114E-2</v>
      </c>
      <c r="K110" s="133">
        <v>3</v>
      </c>
      <c r="L110" s="49"/>
      <c r="M110" s="49"/>
      <c r="N110" s="335">
        <f t="shared" si="2"/>
        <v>0</v>
      </c>
      <c r="O110" s="336">
        <f t="shared" si="3"/>
        <v>0</v>
      </c>
      <c r="P110" s="336">
        <f t="shared" si="4"/>
        <v>0</v>
      </c>
      <c r="Q110" s="337">
        <f t="shared" si="5"/>
        <v>5.9546776078037114E-2</v>
      </c>
      <c r="R110" s="49"/>
      <c r="S110" s="49"/>
      <c r="T110" s="49"/>
      <c r="U110" s="49"/>
      <c r="V110" s="49"/>
      <c r="W110" s="49"/>
      <c r="X110" s="49"/>
      <c r="Y110" s="49"/>
      <c r="Z110" s="49"/>
      <c r="AA110" s="49"/>
      <c r="AB110" s="49"/>
      <c r="AC110" s="49"/>
      <c r="AD110" s="49"/>
      <c r="AE110" s="49"/>
      <c r="AF110" s="49"/>
      <c r="AG110" s="49"/>
      <c r="AH110" s="49"/>
      <c r="AI110" s="49"/>
      <c r="AJ110" s="49"/>
      <c r="AK110" s="49"/>
      <c r="AL110" s="49"/>
    </row>
    <row r="111" spans="1:38" x14ac:dyDescent="0.45">
      <c r="A111" s="132"/>
      <c r="B111" s="119" t="s">
        <v>88</v>
      </c>
      <c r="C111" s="135"/>
      <c r="D111" s="135"/>
      <c r="E111" s="135"/>
      <c r="F111" s="135"/>
      <c r="G111" s="135"/>
      <c r="H111" s="135"/>
      <c r="I111" s="126"/>
      <c r="J111" s="130"/>
      <c r="K111" s="133"/>
      <c r="L111" s="49"/>
      <c r="M111" s="49"/>
      <c r="N111" s="335">
        <f t="shared" si="2"/>
        <v>0</v>
      </c>
      <c r="O111" s="336">
        <f t="shared" si="3"/>
        <v>0</v>
      </c>
      <c r="P111" s="336">
        <f t="shared" si="4"/>
        <v>0</v>
      </c>
      <c r="Q111" s="337">
        <f t="shared" si="5"/>
        <v>0</v>
      </c>
      <c r="R111" s="49"/>
      <c r="S111" s="49"/>
      <c r="T111" s="49"/>
      <c r="U111" s="49"/>
      <c r="V111" s="49"/>
      <c r="W111" s="49"/>
      <c r="X111" s="49"/>
      <c r="Y111" s="49"/>
      <c r="Z111" s="49"/>
      <c r="AA111" s="49"/>
      <c r="AB111" s="49"/>
      <c r="AC111" s="49"/>
      <c r="AD111" s="49"/>
      <c r="AE111" s="49"/>
      <c r="AF111" s="49"/>
      <c r="AG111" s="49"/>
      <c r="AH111" s="49"/>
      <c r="AI111" s="49"/>
      <c r="AJ111" s="49"/>
      <c r="AK111" s="49"/>
      <c r="AL111" s="49"/>
    </row>
    <row r="112" spans="1:38" x14ac:dyDescent="0.45">
      <c r="A112" s="132"/>
      <c r="B112" s="89" t="s">
        <v>194</v>
      </c>
      <c r="C112" s="89"/>
      <c r="D112" s="89"/>
      <c r="E112" s="128">
        <f>E90/5*(8/12)-8/12*H67/5</f>
        <v>31.352380952380944</v>
      </c>
      <c r="F112" s="89" t="s">
        <v>77</v>
      </c>
      <c r="G112" s="128"/>
      <c r="H112" s="129"/>
      <c r="I112" s="126"/>
      <c r="J112" s="130"/>
      <c r="K112" s="133"/>
      <c r="L112" s="49"/>
      <c r="M112" s="49"/>
      <c r="N112" s="335">
        <f t="shared" si="2"/>
        <v>0</v>
      </c>
      <c r="O112" s="336">
        <f t="shared" si="3"/>
        <v>0</v>
      </c>
      <c r="P112" s="336">
        <f t="shared" si="4"/>
        <v>0</v>
      </c>
      <c r="Q112" s="337">
        <f t="shared" si="5"/>
        <v>0</v>
      </c>
      <c r="R112" s="49"/>
      <c r="S112" s="49"/>
      <c r="T112" s="49"/>
      <c r="U112" s="49"/>
      <c r="V112" s="49"/>
      <c r="W112" s="49"/>
      <c r="X112" s="49"/>
      <c r="Y112" s="49"/>
      <c r="Z112" s="49"/>
      <c r="AA112" s="49"/>
      <c r="AB112" s="49"/>
      <c r="AC112" s="49"/>
      <c r="AD112" s="49"/>
      <c r="AE112" s="49"/>
      <c r="AF112" s="49"/>
      <c r="AG112" s="49"/>
      <c r="AH112" s="49"/>
      <c r="AI112" s="49"/>
      <c r="AJ112" s="49"/>
      <c r="AK112" s="49"/>
      <c r="AL112" s="49"/>
    </row>
    <row r="113" spans="1:38" x14ac:dyDescent="0.45">
      <c r="A113" s="132"/>
      <c r="B113" s="160" t="s">
        <v>196</v>
      </c>
      <c r="C113" s="82"/>
      <c r="D113" s="82"/>
      <c r="E113" s="136">
        <v>1.5</v>
      </c>
      <c r="F113" s="138" t="s">
        <v>66</v>
      </c>
      <c r="G113" s="128"/>
      <c r="H113" s="129"/>
      <c r="I113" s="126"/>
      <c r="J113" s="130"/>
      <c r="K113" s="133"/>
      <c r="L113" s="49"/>
      <c r="M113" s="49"/>
      <c r="N113" s="335">
        <f t="shared" si="2"/>
        <v>0</v>
      </c>
      <c r="O113" s="336">
        <f t="shared" si="3"/>
        <v>0</v>
      </c>
      <c r="P113" s="336">
        <f t="shared" si="4"/>
        <v>0</v>
      </c>
      <c r="Q113" s="337">
        <f t="shared" si="5"/>
        <v>0</v>
      </c>
      <c r="R113" s="49"/>
      <c r="S113" s="49"/>
      <c r="T113" s="49"/>
      <c r="U113" s="49"/>
      <c r="V113" s="49"/>
      <c r="W113" s="49"/>
      <c r="X113" s="49"/>
      <c r="Y113" s="49"/>
      <c r="Z113" s="49"/>
      <c r="AA113" s="49"/>
      <c r="AB113" s="49"/>
      <c r="AC113" s="49"/>
      <c r="AD113" s="49"/>
      <c r="AE113" s="49"/>
      <c r="AF113" s="49"/>
      <c r="AG113" s="49"/>
      <c r="AH113" s="49"/>
      <c r="AI113" s="49"/>
      <c r="AJ113" s="49"/>
      <c r="AK113" s="49"/>
      <c r="AL113" s="49"/>
    </row>
    <row r="114" spans="1:38" x14ac:dyDescent="0.45">
      <c r="A114" s="132"/>
      <c r="B114" s="92" t="s">
        <v>198</v>
      </c>
      <c r="C114" s="89"/>
      <c r="D114" s="89"/>
      <c r="E114" s="128">
        <f>E112*E113</f>
        <v>47.028571428571418</v>
      </c>
      <c r="F114" s="129" t="s">
        <v>66</v>
      </c>
      <c r="G114" s="128"/>
      <c r="H114" s="129"/>
      <c r="I114" s="126"/>
      <c r="J114" s="130"/>
      <c r="K114" s="133"/>
      <c r="L114" s="49"/>
      <c r="M114" s="49"/>
      <c r="N114" s="335"/>
      <c r="O114" s="336"/>
      <c r="P114" s="336"/>
      <c r="Q114" s="337"/>
      <c r="R114" s="49"/>
      <c r="S114" s="49"/>
      <c r="T114" s="49"/>
      <c r="U114" s="49"/>
      <c r="V114" s="49"/>
      <c r="W114" s="49"/>
      <c r="X114" s="49"/>
      <c r="Y114" s="49"/>
      <c r="Z114" s="49"/>
      <c r="AA114" s="49"/>
      <c r="AB114" s="49"/>
      <c r="AC114" s="49"/>
      <c r="AD114" s="49"/>
      <c r="AE114" s="49"/>
      <c r="AF114" s="49"/>
      <c r="AG114" s="49"/>
      <c r="AH114" s="49"/>
      <c r="AI114" s="49"/>
      <c r="AJ114" s="49"/>
      <c r="AK114" s="49"/>
      <c r="AL114" s="49"/>
    </row>
    <row r="115" spans="1:38" x14ac:dyDescent="0.45">
      <c r="A115" s="132"/>
      <c r="B115" s="89" t="s">
        <v>195</v>
      </c>
      <c r="C115" s="89"/>
      <c r="D115" s="89"/>
      <c r="E115" s="128">
        <f>E93-E112</f>
        <v>15.676190476190481</v>
      </c>
      <c r="F115" s="89" t="s">
        <v>77</v>
      </c>
      <c r="G115" s="128"/>
      <c r="H115" s="129"/>
      <c r="I115" s="126"/>
      <c r="J115" s="130"/>
      <c r="K115" s="133"/>
      <c r="L115" s="49"/>
      <c r="M115" s="49"/>
      <c r="N115" s="335"/>
      <c r="O115" s="336"/>
      <c r="P115" s="336"/>
      <c r="Q115" s="337"/>
      <c r="R115" s="49"/>
      <c r="S115" s="49"/>
      <c r="T115" s="49"/>
      <c r="U115" s="49"/>
      <c r="V115" s="49"/>
      <c r="W115" s="49"/>
      <c r="X115" s="49"/>
      <c r="Y115" s="49"/>
      <c r="Z115" s="49"/>
      <c r="AA115" s="49"/>
      <c r="AB115" s="49"/>
      <c r="AC115" s="49"/>
      <c r="AD115" s="49"/>
      <c r="AE115" s="49"/>
      <c r="AF115" s="49"/>
      <c r="AG115" s="49"/>
      <c r="AH115" s="49"/>
      <c r="AI115" s="49"/>
      <c r="AJ115" s="49"/>
      <c r="AK115" s="49"/>
      <c r="AL115" s="49"/>
    </row>
    <row r="116" spans="1:38" x14ac:dyDescent="0.45">
      <c r="A116" s="132"/>
      <c r="B116" s="82" t="s">
        <v>197</v>
      </c>
      <c r="C116" s="82"/>
      <c r="D116" s="82"/>
      <c r="E116" s="136">
        <v>0.4</v>
      </c>
      <c r="F116" s="138" t="s">
        <v>66</v>
      </c>
      <c r="G116" s="128"/>
      <c r="H116" s="129"/>
      <c r="I116" s="126"/>
      <c r="J116" s="130"/>
      <c r="K116" s="133"/>
      <c r="L116" s="49"/>
      <c r="M116" s="49"/>
      <c r="N116" s="335"/>
      <c r="O116" s="336"/>
      <c r="P116" s="336"/>
      <c r="Q116" s="337"/>
      <c r="R116" s="49"/>
      <c r="S116" s="49"/>
      <c r="T116" s="49"/>
      <c r="U116" s="49"/>
      <c r="V116" s="49"/>
      <c r="W116" s="49"/>
      <c r="X116" s="49"/>
      <c r="Y116" s="49"/>
      <c r="Z116" s="49"/>
      <c r="AA116" s="49"/>
      <c r="AB116" s="49"/>
      <c r="AC116" s="49"/>
      <c r="AD116" s="49"/>
      <c r="AE116" s="49"/>
      <c r="AF116" s="49"/>
      <c r="AG116" s="49"/>
      <c r="AH116" s="49"/>
      <c r="AI116" s="49"/>
      <c r="AJ116" s="49"/>
      <c r="AK116" s="49"/>
      <c r="AL116" s="49"/>
    </row>
    <row r="117" spans="1:38" x14ac:dyDescent="0.45">
      <c r="A117" s="132"/>
      <c r="B117" s="92" t="s">
        <v>198</v>
      </c>
      <c r="C117" s="89"/>
      <c r="D117" s="89"/>
      <c r="E117" s="128">
        <f>E115*E116</f>
        <v>6.2704761904761925</v>
      </c>
      <c r="F117" s="129" t="s">
        <v>66</v>
      </c>
      <c r="G117" s="128"/>
      <c r="H117" s="129"/>
      <c r="I117" s="126"/>
      <c r="J117" s="130"/>
      <c r="K117" s="133"/>
      <c r="L117" s="49"/>
      <c r="M117" s="49"/>
      <c r="N117" s="335">
        <f t="shared" si="2"/>
        <v>0</v>
      </c>
      <c r="O117" s="336">
        <f t="shared" si="3"/>
        <v>0</v>
      </c>
      <c r="P117" s="336">
        <f t="shared" si="4"/>
        <v>0</v>
      </c>
      <c r="Q117" s="337">
        <f t="shared" si="5"/>
        <v>0</v>
      </c>
      <c r="R117" s="49"/>
      <c r="S117" s="49"/>
      <c r="T117" s="49"/>
      <c r="U117" s="49"/>
      <c r="V117" s="49"/>
      <c r="W117" s="49"/>
      <c r="X117" s="49"/>
      <c r="Y117" s="49"/>
      <c r="Z117" s="49"/>
      <c r="AA117" s="49"/>
      <c r="AB117" s="49"/>
      <c r="AC117" s="49"/>
      <c r="AD117" s="49"/>
      <c r="AE117" s="49"/>
      <c r="AF117" s="49"/>
      <c r="AG117" s="49"/>
      <c r="AH117" s="49"/>
      <c r="AI117" s="49"/>
      <c r="AJ117" s="49"/>
      <c r="AK117" s="49"/>
      <c r="AL117" s="49"/>
    </row>
    <row r="118" spans="1:38" x14ac:dyDescent="0.45">
      <c r="A118" s="132"/>
      <c r="B118" s="92" t="s">
        <v>68</v>
      </c>
      <c r="C118" s="89"/>
      <c r="D118" s="89"/>
      <c r="E118" s="128">
        <f>E117+E114</f>
        <v>53.299047619047613</v>
      </c>
      <c r="F118" s="129" t="s">
        <v>66</v>
      </c>
      <c r="G118" s="128"/>
      <c r="H118" s="129"/>
      <c r="I118" s="126"/>
      <c r="J118" s="130"/>
      <c r="K118" s="133"/>
      <c r="L118" s="49"/>
      <c r="M118" s="49"/>
      <c r="N118" s="335">
        <f t="shared" si="2"/>
        <v>0</v>
      </c>
      <c r="O118" s="336">
        <f t="shared" si="3"/>
        <v>0</v>
      </c>
      <c r="P118" s="336">
        <f t="shared" si="4"/>
        <v>0</v>
      </c>
      <c r="Q118" s="337">
        <f t="shared" si="5"/>
        <v>0</v>
      </c>
      <c r="R118" s="49"/>
      <c r="S118" s="49"/>
      <c r="T118" s="49"/>
      <c r="U118" s="49"/>
      <c r="V118" s="49"/>
      <c r="W118" s="49"/>
      <c r="X118" s="49"/>
      <c r="Y118" s="49"/>
      <c r="Z118" s="49"/>
      <c r="AA118" s="49"/>
      <c r="AB118" s="49"/>
      <c r="AC118" s="49"/>
      <c r="AD118" s="49"/>
      <c r="AE118" s="49"/>
      <c r="AF118" s="49"/>
      <c r="AG118" s="49"/>
      <c r="AH118" s="49"/>
      <c r="AI118" s="49"/>
      <c r="AJ118" s="49"/>
      <c r="AK118" s="49"/>
      <c r="AL118" s="49"/>
    </row>
    <row r="119" spans="1:38" x14ac:dyDescent="0.45">
      <c r="A119" s="132"/>
      <c r="B119" s="89" t="s">
        <v>78</v>
      </c>
      <c r="C119" s="89"/>
      <c r="D119" s="89"/>
      <c r="E119" s="128">
        <f>E118/7.8</f>
        <v>6.8332112332112329</v>
      </c>
      <c r="F119" s="129" t="s">
        <v>2</v>
      </c>
      <c r="G119" s="139">
        <f>E119</f>
        <v>6.8332112332112329</v>
      </c>
      <c r="H119" s="129">
        <f>G119/G$80</f>
        <v>3.3791931213337081E-2</v>
      </c>
      <c r="I119" s="126"/>
      <c r="J119" s="127">
        <f t="shared" ref="J119" si="10">H119*(1+I119)</f>
        <v>3.3791931213337081E-2</v>
      </c>
      <c r="K119" s="133">
        <v>3</v>
      </c>
      <c r="L119" s="49"/>
      <c r="M119" s="49"/>
      <c r="N119" s="335">
        <f t="shared" si="2"/>
        <v>0</v>
      </c>
      <c r="O119" s="336">
        <f t="shared" si="3"/>
        <v>0</v>
      </c>
      <c r="P119" s="336">
        <f t="shared" si="4"/>
        <v>0</v>
      </c>
      <c r="Q119" s="337">
        <f t="shared" si="5"/>
        <v>3.3791931213337081E-2</v>
      </c>
      <c r="R119" s="49"/>
      <c r="S119" s="49"/>
      <c r="T119" s="49"/>
      <c r="U119" s="49"/>
      <c r="V119" s="49"/>
      <c r="W119" s="49"/>
      <c r="X119" s="49"/>
      <c r="Y119" s="49"/>
      <c r="Z119" s="49"/>
      <c r="AA119" s="49"/>
      <c r="AB119" s="49"/>
      <c r="AC119" s="49"/>
      <c r="AD119" s="49"/>
      <c r="AE119" s="49"/>
      <c r="AF119" s="49"/>
      <c r="AG119" s="49"/>
      <c r="AH119" s="49"/>
      <c r="AI119" s="49"/>
      <c r="AJ119" s="49"/>
      <c r="AK119" s="49"/>
      <c r="AL119" s="49"/>
    </row>
    <row r="120" spans="1:38" x14ac:dyDescent="0.45">
      <c r="A120" s="131" t="s">
        <v>89</v>
      </c>
      <c r="B120" s="118"/>
      <c r="C120" s="118"/>
      <c r="D120" s="118"/>
      <c r="E120" s="118"/>
      <c r="F120" s="118"/>
      <c r="G120" s="118"/>
      <c r="H120" s="118"/>
      <c r="I120" s="156"/>
      <c r="J120" s="157"/>
      <c r="K120" s="158"/>
      <c r="L120" s="159"/>
      <c r="M120" s="159"/>
      <c r="N120" s="335">
        <f t="shared" si="2"/>
        <v>0</v>
      </c>
      <c r="O120" s="336">
        <f t="shared" si="3"/>
        <v>0</v>
      </c>
      <c r="P120" s="336">
        <f t="shared" si="4"/>
        <v>0</v>
      </c>
      <c r="Q120" s="337">
        <f t="shared" si="5"/>
        <v>0</v>
      </c>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row>
    <row r="121" spans="1:38" x14ac:dyDescent="0.45">
      <c r="A121" s="132"/>
      <c r="B121" s="160" t="s">
        <v>90</v>
      </c>
      <c r="C121" s="82"/>
      <c r="D121" s="82"/>
      <c r="E121" s="136">
        <f>G63</f>
        <v>260.89285714285711</v>
      </c>
      <c r="F121" s="82" t="s">
        <v>2</v>
      </c>
      <c r="G121" s="128"/>
      <c r="H121" s="129"/>
      <c r="I121" s="126"/>
      <c r="J121" s="130"/>
      <c r="K121" s="133"/>
      <c r="L121" s="49"/>
      <c r="M121" s="49"/>
      <c r="N121" s="335">
        <f t="shared" si="2"/>
        <v>0</v>
      </c>
      <c r="O121" s="336">
        <f t="shared" si="3"/>
        <v>0</v>
      </c>
      <c r="P121" s="336">
        <f t="shared" si="4"/>
        <v>0</v>
      </c>
      <c r="Q121" s="337">
        <f t="shared" si="5"/>
        <v>0</v>
      </c>
      <c r="R121" s="49"/>
      <c r="S121" s="49"/>
      <c r="T121" s="49"/>
      <c r="U121" s="49"/>
      <c r="V121" s="49"/>
      <c r="W121" s="49"/>
      <c r="X121" s="49"/>
      <c r="Y121" s="49"/>
      <c r="Z121" s="49"/>
      <c r="AA121" s="49"/>
      <c r="AB121" s="49"/>
      <c r="AC121" s="49"/>
      <c r="AD121" s="49"/>
      <c r="AE121" s="49"/>
      <c r="AF121" s="49"/>
      <c r="AG121" s="49"/>
      <c r="AH121" s="49"/>
      <c r="AI121" s="49"/>
      <c r="AJ121" s="49"/>
      <c r="AK121" s="49"/>
      <c r="AL121" s="49"/>
    </row>
    <row r="122" spans="1:38" x14ac:dyDescent="0.45">
      <c r="A122" s="132"/>
      <c r="B122" s="89" t="s">
        <v>87</v>
      </c>
      <c r="C122" s="89"/>
      <c r="D122" s="89"/>
      <c r="E122" s="128">
        <f>E121/5</f>
        <v>52.178571428571423</v>
      </c>
      <c r="F122" s="89" t="s">
        <v>77</v>
      </c>
      <c r="G122" s="128"/>
      <c r="H122" s="129"/>
      <c r="I122" s="126"/>
      <c r="J122" s="130"/>
      <c r="K122" s="133"/>
      <c r="L122" s="49"/>
      <c r="M122" s="49"/>
      <c r="N122" s="335">
        <f t="shared" si="2"/>
        <v>0</v>
      </c>
      <c r="O122" s="336">
        <f t="shared" si="3"/>
        <v>0</v>
      </c>
      <c r="P122" s="336">
        <f t="shared" si="4"/>
        <v>0</v>
      </c>
      <c r="Q122" s="337">
        <f t="shared" si="5"/>
        <v>0</v>
      </c>
      <c r="R122" s="49"/>
      <c r="S122" s="49"/>
      <c r="T122" s="49"/>
      <c r="U122" s="49"/>
      <c r="V122" s="49"/>
      <c r="W122" s="49"/>
      <c r="X122" s="49"/>
      <c r="Y122" s="49"/>
      <c r="Z122" s="49"/>
      <c r="AA122" s="49"/>
      <c r="AB122" s="49"/>
      <c r="AC122" s="49"/>
      <c r="AD122" s="49"/>
      <c r="AE122" s="49"/>
      <c r="AF122" s="49"/>
      <c r="AG122" s="49"/>
      <c r="AH122" s="49"/>
      <c r="AI122" s="49"/>
      <c r="AJ122" s="49"/>
      <c r="AK122" s="49"/>
      <c r="AL122" s="49"/>
    </row>
    <row r="123" spans="1:38" x14ac:dyDescent="0.45">
      <c r="A123" s="132"/>
      <c r="B123" s="92" t="s">
        <v>160</v>
      </c>
      <c r="C123" s="89"/>
      <c r="D123" s="89"/>
      <c r="E123" s="128">
        <v>3.26</v>
      </c>
      <c r="F123" s="134" t="s">
        <v>162</v>
      </c>
      <c r="G123" s="128"/>
      <c r="H123" s="129"/>
      <c r="I123" s="126"/>
      <c r="J123" s="130"/>
      <c r="K123" s="133"/>
      <c r="L123" s="49"/>
      <c r="M123" s="49"/>
      <c r="N123" s="335">
        <f t="shared" si="2"/>
        <v>0</v>
      </c>
      <c r="O123" s="336">
        <f t="shared" si="3"/>
        <v>0</v>
      </c>
      <c r="P123" s="336">
        <f t="shared" si="4"/>
        <v>0</v>
      </c>
      <c r="Q123" s="337">
        <f t="shared" si="5"/>
        <v>0</v>
      </c>
      <c r="R123" s="49"/>
      <c r="S123" s="49"/>
      <c r="T123" s="49"/>
      <c r="U123" s="49"/>
      <c r="V123" s="49"/>
      <c r="W123" s="49"/>
      <c r="X123" s="49"/>
      <c r="Y123" s="49"/>
      <c r="Z123" s="49"/>
      <c r="AA123" s="49"/>
      <c r="AB123" s="49"/>
      <c r="AC123" s="49"/>
      <c r="AD123" s="49"/>
      <c r="AE123" s="49"/>
      <c r="AF123" s="49"/>
      <c r="AG123" s="49"/>
      <c r="AH123" s="49"/>
      <c r="AI123" s="49"/>
      <c r="AJ123" s="49"/>
      <c r="AK123" s="49"/>
      <c r="AL123" s="49"/>
    </row>
    <row r="124" spans="1:38" x14ac:dyDescent="0.45">
      <c r="A124" s="132"/>
      <c r="B124" s="82" t="s">
        <v>67</v>
      </c>
      <c r="C124" s="82"/>
      <c r="D124" s="82"/>
      <c r="E124" s="136">
        <v>1</v>
      </c>
      <c r="F124" s="138"/>
      <c r="G124" s="128"/>
      <c r="H124" s="129"/>
      <c r="I124" s="126"/>
      <c r="J124" s="130"/>
      <c r="K124" s="133"/>
      <c r="L124" s="49"/>
      <c r="M124" s="49"/>
      <c r="N124" s="335">
        <f t="shared" si="2"/>
        <v>0</v>
      </c>
      <c r="O124" s="336">
        <f t="shared" si="3"/>
        <v>0</v>
      </c>
      <c r="P124" s="336">
        <f t="shared" si="4"/>
        <v>0</v>
      </c>
      <c r="Q124" s="337">
        <f t="shared" si="5"/>
        <v>0</v>
      </c>
      <c r="R124" s="49"/>
      <c r="S124" s="49"/>
      <c r="T124" s="49"/>
      <c r="U124" s="49"/>
      <c r="V124" s="49"/>
      <c r="W124" s="49"/>
      <c r="X124" s="49"/>
      <c r="Y124" s="49"/>
      <c r="Z124" s="49"/>
      <c r="AA124" s="49"/>
      <c r="AB124" s="49"/>
      <c r="AC124" s="49"/>
      <c r="AD124" s="49"/>
      <c r="AE124" s="49"/>
      <c r="AF124" s="49"/>
      <c r="AG124" s="49"/>
      <c r="AH124" s="49"/>
      <c r="AI124" s="49"/>
      <c r="AJ124" s="49"/>
      <c r="AK124" s="49"/>
      <c r="AL124" s="49"/>
    </row>
    <row r="125" spans="1:38" x14ac:dyDescent="0.45">
      <c r="A125" s="132"/>
      <c r="B125" s="92" t="s">
        <v>92</v>
      </c>
      <c r="C125" s="89"/>
      <c r="D125" s="89"/>
      <c r="E125" s="128">
        <f>E122*E123*E124</f>
        <v>170.10214285714284</v>
      </c>
      <c r="F125" s="129" t="s">
        <v>66</v>
      </c>
      <c r="G125" s="128"/>
      <c r="H125" s="129"/>
      <c r="I125" s="126"/>
      <c r="J125" s="130"/>
      <c r="K125" s="133"/>
      <c r="L125" s="49"/>
      <c r="M125" s="49"/>
      <c r="N125" s="335">
        <f t="shared" si="2"/>
        <v>0</v>
      </c>
      <c r="O125" s="336">
        <f t="shared" si="3"/>
        <v>0</v>
      </c>
      <c r="P125" s="336">
        <f t="shared" si="4"/>
        <v>0</v>
      </c>
      <c r="Q125" s="337">
        <f t="shared" si="5"/>
        <v>0</v>
      </c>
      <c r="R125" s="49"/>
      <c r="S125" s="49"/>
      <c r="T125" s="49"/>
      <c r="U125" s="49"/>
      <c r="V125" s="49"/>
      <c r="W125" s="49"/>
      <c r="X125" s="49"/>
      <c r="Y125" s="49"/>
      <c r="Z125" s="49"/>
      <c r="AA125" s="49"/>
      <c r="AB125" s="49"/>
      <c r="AC125" s="49"/>
      <c r="AD125" s="49"/>
      <c r="AE125" s="49"/>
      <c r="AF125" s="49"/>
      <c r="AG125" s="49"/>
      <c r="AH125" s="49"/>
      <c r="AI125" s="49"/>
      <c r="AJ125" s="49"/>
      <c r="AK125" s="49"/>
      <c r="AL125" s="49"/>
    </row>
    <row r="126" spans="1:38" x14ac:dyDescent="0.45">
      <c r="A126" s="132"/>
      <c r="B126" s="89" t="s">
        <v>78</v>
      </c>
      <c r="C126" s="89"/>
      <c r="D126" s="89"/>
      <c r="E126" s="128">
        <f>E125/7.8</f>
        <v>21.807967032967031</v>
      </c>
      <c r="F126" s="129" t="s">
        <v>2</v>
      </c>
      <c r="G126" s="139">
        <f>E126</f>
        <v>21.807967032967031</v>
      </c>
      <c r="H126" s="129">
        <f>G126/G$80</f>
        <v>0.10784582778577834</v>
      </c>
      <c r="I126" s="126">
        <f>H$57</f>
        <v>0.27539999999999998</v>
      </c>
      <c r="J126" s="127">
        <f t="shared" ref="J126" si="11">H126*(1+I126)</f>
        <v>0.13754656875798169</v>
      </c>
      <c r="K126" s="133">
        <v>1</v>
      </c>
      <c r="L126" s="49"/>
      <c r="M126" s="49"/>
      <c r="N126" s="335">
        <f t="shared" si="2"/>
        <v>0</v>
      </c>
      <c r="O126" s="336">
        <f t="shared" si="3"/>
        <v>0.13754656875798169</v>
      </c>
      <c r="P126" s="336">
        <f t="shared" si="4"/>
        <v>0</v>
      </c>
      <c r="Q126" s="337">
        <f t="shared" si="5"/>
        <v>0</v>
      </c>
      <c r="R126" s="49"/>
      <c r="S126" s="49"/>
      <c r="T126" s="49"/>
      <c r="U126" s="49"/>
      <c r="V126" s="49"/>
      <c r="W126" s="49"/>
      <c r="X126" s="49"/>
      <c r="Y126" s="49"/>
      <c r="Z126" s="49"/>
      <c r="AA126" s="49"/>
      <c r="AB126" s="49"/>
      <c r="AC126" s="49"/>
      <c r="AD126" s="49"/>
      <c r="AE126" s="49"/>
      <c r="AF126" s="49"/>
      <c r="AG126" s="49"/>
      <c r="AH126" s="49"/>
      <c r="AI126" s="49"/>
      <c r="AJ126" s="49"/>
      <c r="AK126" s="49"/>
      <c r="AL126" s="49"/>
    </row>
    <row r="127" spans="1:38" x14ac:dyDescent="0.45">
      <c r="A127" s="131" t="s">
        <v>93</v>
      </c>
      <c r="B127" s="135"/>
      <c r="C127" s="135"/>
      <c r="D127" s="135"/>
      <c r="E127" s="135"/>
      <c r="F127" s="135"/>
      <c r="G127" s="135"/>
      <c r="H127" s="135"/>
      <c r="I127" s="126"/>
      <c r="J127" s="130"/>
      <c r="K127" s="133"/>
      <c r="L127" s="49"/>
      <c r="M127" s="49"/>
      <c r="N127" s="335">
        <f t="shared" si="2"/>
        <v>0</v>
      </c>
      <c r="O127" s="336">
        <f t="shared" si="3"/>
        <v>0</v>
      </c>
      <c r="P127" s="336">
        <f t="shared" si="4"/>
        <v>0</v>
      </c>
      <c r="Q127" s="337">
        <f t="shared" si="5"/>
        <v>0</v>
      </c>
      <c r="R127" s="49"/>
      <c r="S127" s="49"/>
      <c r="T127" s="49"/>
      <c r="U127" s="49"/>
      <c r="V127" s="49"/>
      <c r="W127" s="49"/>
      <c r="X127" s="49"/>
      <c r="Y127" s="49"/>
      <c r="Z127" s="49"/>
      <c r="AA127" s="49"/>
      <c r="AB127" s="49"/>
      <c r="AC127" s="49"/>
      <c r="AD127" s="49"/>
      <c r="AE127" s="49"/>
      <c r="AF127" s="49"/>
      <c r="AG127" s="49"/>
      <c r="AH127" s="49"/>
      <c r="AI127" s="49"/>
      <c r="AJ127" s="49"/>
      <c r="AK127" s="49"/>
      <c r="AL127" s="49"/>
    </row>
    <row r="128" spans="1:38" ht="14.65" thickBot="1" x14ac:dyDescent="0.5">
      <c r="A128" s="163"/>
      <c r="B128" s="164" t="s">
        <v>185</v>
      </c>
      <c r="C128" s="165"/>
      <c r="D128" s="165"/>
      <c r="E128" s="165"/>
      <c r="F128" s="165"/>
      <c r="G128" s="165"/>
      <c r="H128" s="165"/>
      <c r="I128" s="166"/>
      <c r="J128" s="313">
        <v>0.02</v>
      </c>
      <c r="K128" s="380">
        <v>0</v>
      </c>
      <c r="L128" s="49"/>
      <c r="M128" s="49"/>
      <c r="N128" s="335">
        <f t="shared" si="2"/>
        <v>0.02</v>
      </c>
      <c r="O128" s="336">
        <f t="shared" si="3"/>
        <v>0</v>
      </c>
      <c r="P128" s="336">
        <f t="shared" si="4"/>
        <v>0</v>
      </c>
      <c r="Q128" s="337">
        <f t="shared" si="5"/>
        <v>0</v>
      </c>
      <c r="R128" s="49"/>
      <c r="S128" s="49"/>
      <c r="T128" s="49"/>
      <c r="U128" s="49"/>
      <c r="V128" s="49"/>
      <c r="W128" s="49"/>
      <c r="X128" s="49"/>
      <c r="Y128" s="49"/>
      <c r="Z128" s="49"/>
      <c r="AA128" s="49"/>
      <c r="AB128" s="49"/>
      <c r="AC128" s="49"/>
      <c r="AD128" s="49"/>
      <c r="AE128" s="49"/>
      <c r="AF128" s="49"/>
      <c r="AG128" s="49"/>
      <c r="AH128" s="49"/>
      <c r="AI128" s="49"/>
      <c r="AJ128" s="49"/>
      <c r="AK128" s="49"/>
      <c r="AL128" s="49"/>
    </row>
    <row r="129" spans="1:38" x14ac:dyDescent="0.45">
      <c r="A129" s="132" t="s">
        <v>98</v>
      </c>
      <c r="B129" s="135"/>
      <c r="C129" s="135"/>
      <c r="D129" s="135"/>
      <c r="E129" s="135"/>
      <c r="F129" s="135"/>
      <c r="G129" s="135"/>
      <c r="H129" s="135"/>
      <c r="I129" s="126"/>
      <c r="J129" s="127">
        <f>SUM(J80:J128)</f>
        <v>2.1466562449100373</v>
      </c>
      <c r="K129" s="133"/>
      <c r="L129" s="49"/>
      <c r="M129" s="49"/>
      <c r="N129" s="338">
        <f>SUM(N83:N128)</f>
        <v>0.22850031790886613</v>
      </c>
      <c r="O129" s="339">
        <f>SUM(O83:O128)</f>
        <v>0.13754656875798169</v>
      </c>
      <c r="P129" s="339">
        <f>SUM(P83:P128)</f>
        <v>0</v>
      </c>
      <c r="Q129" s="340">
        <f>SUM(Q83:Q128)</f>
        <v>0.50020935824318979</v>
      </c>
      <c r="R129" s="49"/>
      <c r="S129" s="49"/>
      <c r="T129" s="49"/>
      <c r="U129" s="49"/>
      <c r="V129" s="49"/>
      <c r="W129" s="49"/>
      <c r="X129" s="49"/>
      <c r="Y129" s="49"/>
      <c r="Z129" s="49"/>
      <c r="AA129" s="49"/>
      <c r="AB129" s="49"/>
      <c r="AC129" s="49"/>
      <c r="AD129" s="49"/>
      <c r="AE129" s="49"/>
      <c r="AF129" s="49"/>
      <c r="AG129" s="49"/>
      <c r="AH129" s="49"/>
      <c r="AI129" s="49"/>
      <c r="AJ129" s="49"/>
      <c r="AK129" s="49"/>
      <c r="AL129" s="49"/>
    </row>
    <row r="130" spans="1:38" x14ac:dyDescent="0.45">
      <c r="A130" s="132" t="s">
        <v>99</v>
      </c>
      <c r="B130" s="135"/>
      <c r="C130" s="135"/>
      <c r="D130" s="135"/>
      <c r="E130" s="135"/>
      <c r="F130" s="135"/>
      <c r="G130" s="135"/>
      <c r="H130" s="135"/>
      <c r="I130" s="126"/>
      <c r="J130" s="127">
        <f>-100%</f>
        <v>-1</v>
      </c>
      <c r="K130" s="133"/>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row>
    <row r="131" spans="1:38" ht="14.65" thickBot="1" x14ac:dyDescent="0.5">
      <c r="A131" s="132" t="s">
        <v>100</v>
      </c>
      <c r="B131" s="165"/>
      <c r="C131" s="165"/>
      <c r="D131" s="165"/>
      <c r="E131" s="165"/>
      <c r="F131" s="165"/>
      <c r="G131" s="165"/>
      <c r="H131" s="165"/>
      <c r="I131" s="166"/>
      <c r="J131" s="167">
        <f>-H52</f>
        <v>-0.28039999999999998</v>
      </c>
      <c r="K131" s="133"/>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row>
    <row r="132" spans="1:38" x14ac:dyDescent="0.45">
      <c r="A132" s="73" t="s">
        <v>101</v>
      </c>
      <c r="B132" s="69"/>
      <c r="C132" s="69"/>
      <c r="D132" s="69"/>
      <c r="E132" s="69"/>
      <c r="F132" s="69"/>
      <c r="G132" s="69"/>
      <c r="H132" s="69"/>
      <c r="I132" s="168"/>
      <c r="J132" s="169">
        <f>SUM(J129:J131)</f>
        <v>0.86625624491003728</v>
      </c>
      <c r="K132" s="170"/>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row>
    <row r="133" spans="1:38" x14ac:dyDescent="0.45">
      <c r="A133" s="855"/>
      <c r="B133" s="855"/>
      <c r="C133" s="855"/>
      <c r="D133" s="855"/>
      <c r="E133" s="855"/>
      <c r="F133" s="855"/>
      <c r="G133" s="855"/>
      <c r="H133" s="855"/>
      <c r="I133" s="855"/>
      <c r="J133" s="855"/>
      <c r="K133" s="172"/>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row>
    <row r="134" spans="1:38" x14ac:dyDescent="0.45">
      <c r="A134" s="914" t="s">
        <v>191</v>
      </c>
      <c r="B134" s="915"/>
      <c r="C134" s="915"/>
      <c r="D134" s="915"/>
      <c r="E134" s="915"/>
      <c r="F134" s="915"/>
      <c r="G134" s="915"/>
      <c r="H134" s="915"/>
      <c r="I134" s="915"/>
      <c r="J134" s="916"/>
      <c r="K134" s="172"/>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row>
    <row r="135" spans="1:38" x14ac:dyDescent="0.45">
      <c r="A135" s="917" t="s">
        <v>103</v>
      </c>
      <c r="B135" s="729"/>
      <c r="C135" s="729"/>
      <c r="D135" s="729"/>
      <c r="E135" s="729"/>
      <c r="F135" s="729"/>
      <c r="G135" s="729"/>
      <c r="H135" s="730"/>
      <c r="I135" s="747" t="s">
        <v>104</v>
      </c>
      <c r="J135" s="747" t="s">
        <v>105</v>
      </c>
      <c r="K135" s="172"/>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row>
    <row r="136" spans="1:38" ht="14.65" thickBot="1" x14ac:dyDescent="0.5">
      <c r="A136" s="918"/>
      <c r="B136" s="732"/>
      <c r="C136" s="732"/>
      <c r="D136" s="732"/>
      <c r="E136" s="732"/>
      <c r="F136" s="732"/>
      <c r="G136" s="732"/>
      <c r="H136" s="733"/>
      <c r="I136" s="748"/>
      <c r="J136" s="748"/>
      <c r="K136" s="172"/>
      <c r="L136" s="49"/>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row>
    <row r="137" spans="1:38" x14ac:dyDescent="0.45">
      <c r="A137" s="173" t="s">
        <v>106</v>
      </c>
      <c r="B137" s="171"/>
      <c r="C137" s="171"/>
      <c r="D137" s="171"/>
      <c r="E137" s="171"/>
      <c r="F137" s="171"/>
      <c r="G137" s="171"/>
      <c r="H137" s="171"/>
      <c r="I137" s="174" t="s">
        <v>107</v>
      </c>
      <c r="J137" s="175">
        <f>N129</f>
        <v>0.22850031790886613</v>
      </c>
      <c r="K137" s="172"/>
      <c r="L137" s="49"/>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row>
    <row r="138" spans="1:38" x14ac:dyDescent="0.45">
      <c r="A138" s="173" t="s">
        <v>108</v>
      </c>
      <c r="B138" s="171"/>
      <c r="C138" s="171"/>
      <c r="D138" s="171"/>
      <c r="E138" s="171"/>
      <c r="F138" s="171"/>
      <c r="G138" s="171"/>
      <c r="H138" s="171"/>
      <c r="I138" s="174" t="s">
        <v>109</v>
      </c>
      <c r="J138" s="175">
        <f>O129</f>
        <v>0.13754656875798169</v>
      </c>
      <c r="K138" s="172"/>
      <c r="L138" s="49"/>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row>
    <row r="139" spans="1:38" x14ac:dyDescent="0.45">
      <c r="A139" s="173" t="s">
        <v>110</v>
      </c>
      <c r="B139" s="171"/>
      <c r="C139" s="171"/>
      <c r="D139" s="171"/>
      <c r="E139" s="171"/>
      <c r="F139" s="171"/>
      <c r="G139" s="171"/>
      <c r="H139" s="171"/>
      <c r="I139" s="174" t="s">
        <v>111</v>
      </c>
      <c r="J139" s="175">
        <f>P129</f>
        <v>0</v>
      </c>
      <c r="K139" s="172"/>
      <c r="L139" s="49"/>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row>
    <row r="140" spans="1:38" ht="14.65" thickBot="1" x14ac:dyDescent="0.5">
      <c r="A140" s="176" t="s">
        <v>112</v>
      </c>
      <c r="B140" s="177"/>
      <c r="C140" s="177"/>
      <c r="D140" s="177"/>
      <c r="E140" s="177"/>
      <c r="F140" s="177"/>
      <c r="G140" s="177"/>
      <c r="H140" s="177"/>
      <c r="I140" s="178" t="s">
        <v>113</v>
      </c>
      <c r="J140" s="179">
        <f>Q129</f>
        <v>0.50020935824318979</v>
      </c>
      <c r="K140" s="172"/>
      <c r="L140" s="49"/>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row>
    <row r="141" spans="1:38" x14ac:dyDescent="0.45">
      <c r="A141" s="180" t="s">
        <v>23</v>
      </c>
      <c r="B141" s="181"/>
      <c r="C141" s="181"/>
      <c r="D141" s="181"/>
      <c r="E141" s="181"/>
      <c r="F141" s="181"/>
      <c r="G141" s="181"/>
      <c r="H141" s="181"/>
      <c r="I141" s="181"/>
      <c r="J141" s="182">
        <f>SUM(J137:J140)</f>
        <v>0.86625624491003761</v>
      </c>
      <c r="K141" s="172"/>
      <c r="L141" s="49"/>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row>
    <row r="142" spans="1:38" x14ac:dyDescent="0.45">
      <c r="A142" s="49"/>
      <c r="B142" s="49"/>
      <c r="C142" s="49"/>
      <c r="D142" s="49"/>
      <c r="E142" s="49"/>
      <c r="F142" s="49"/>
      <c r="G142" s="49"/>
      <c r="H142" s="49"/>
      <c r="I142" s="49"/>
      <c r="J142" s="49"/>
      <c r="K142" s="172"/>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row>
    <row r="143" spans="1:38" ht="18" x14ac:dyDescent="0.55000000000000004">
      <c r="A143" s="909" t="s">
        <v>141</v>
      </c>
      <c r="B143" s="910"/>
      <c r="C143" s="910"/>
      <c r="D143" s="910"/>
      <c r="E143" s="910"/>
      <c r="F143" s="910"/>
      <c r="G143" s="910"/>
      <c r="H143" s="910"/>
      <c r="I143" s="910"/>
      <c r="J143" s="911"/>
      <c r="K143" s="172"/>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row>
    <row r="144" spans="1:38" x14ac:dyDescent="0.45">
      <c r="A144" s="38" t="s">
        <v>25</v>
      </c>
      <c r="B144" s="39"/>
      <c r="C144" s="39"/>
      <c r="D144" s="39"/>
      <c r="E144" s="39"/>
      <c r="F144" s="39"/>
      <c r="G144" s="39"/>
      <c r="H144" s="39"/>
      <c r="I144" s="39"/>
      <c r="J144" s="40"/>
      <c r="K144" s="172"/>
      <c r="L144" s="49"/>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row>
    <row r="145" spans="1:38" ht="16.5" x14ac:dyDescent="0.5">
      <c r="A145" s="41" t="s">
        <v>26</v>
      </c>
      <c r="B145" s="42"/>
      <c r="C145" s="42"/>
      <c r="D145" s="246">
        <v>39</v>
      </c>
      <c r="E145" s="43" t="s">
        <v>27</v>
      </c>
      <c r="F145" s="183" t="s">
        <v>114</v>
      </c>
      <c r="G145" s="42"/>
      <c r="H145" s="42"/>
      <c r="I145" s="244">
        <v>10</v>
      </c>
      <c r="J145" s="43" t="s">
        <v>270</v>
      </c>
      <c r="K145" s="172"/>
      <c r="L145" s="49"/>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row>
    <row r="146" spans="1:38" ht="16.5" x14ac:dyDescent="0.5">
      <c r="A146" s="44" t="s">
        <v>157</v>
      </c>
      <c r="B146" s="45"/>
      <c r="C146" s="45"/>
      <c r="D146" s="247">
        <v>40</v>
      </c>
      <c r="E146" s="46" t="s">
        <v>27</v>
      </c>
      <c r="F146" s="184" t="s">
        <v>115</v>
      </c>
      <c r="G146" s="45"/>
      <c r="H146" s="45"/>
      <c r="I146" s="245">
        <v>12</v>
      </c>
      <c r="J146" s="46" t="s">
        <v>271</v>
      </c>
      <c r="K146" s="172"/>
      <c r="L146" s="49"/>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row>
    <row r="147" spans="1:38" x14ac:dyDescent="0.45">
      <c r="A147" s="44" t="s">
        <v>30</v>
      </c>
      <c r="B147" s="45"/>
      <c r="C147" s="45"/>
      <c r="D147" s="48">
        <f>D145/D146</f>
        <v>0.97499999999999998</v>
      </c>
      <c r="E147" s="46"/>
      <c r="F147" s="44" t="s">
        <v>31</v>
      </c>
      <c r="G147" s="45"/>
      <c r="H147" s="45"/>
      <c r="I147" s="48">
        <f>I145/I146</f>
        <v>0.83333333333333337</v>
      </c>
      <c r="J147" s="46"/>
      <c r="K147" s="172"/>
      <c r="L147" s="49"/>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row>
    <row r="148" spans="1:38" x14ac:dyDescent="0.45">
      <c r="A148" s="49"/>
      <c r="B148" s="49"/>
      <c r="C148" s="49"/>
      <c r="D148" s="49"/>
      <c r="E148" s="49"/>
      <c r="F148" s="49"/>
      <c r="G148" s="49"/>
      <c r="H148" s="49"/>
      <c r="I148" s="49"/>
      <c r="J148" s="49"/>
      <c r="K148" s="172"/>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row>
    <row r="149" spans="1:38" x14ac:dyDescent="0.45">
      <c r="A149" s="818"/>
      <c r="B149" s="819"/>
      <c r="C149" s="820"/>
      <c r="D149" s="50" t="s">
        <v>32</v>
      </c>
      <c r="E149" s="50" t="s">
        <v>33</v>
      </c>
      <c r="F149" s="50" t="s">
        <v>34</v>
      </c>
      <c r="G149" s="50" t="s">
        <v>35</v>
      </c>
      <c r="H149" s="395" t="s">
        <v>23</v>
      </c>
      <c r="I149" s="49"/>
      <c r="J149" s="49"/>
      <c r="K149" s="172"/>
      <c r="L149" s="49"/>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row>
    <row r="150" spans="1:38" x14ac:dyDescent="0.45">
      <c r="A150" s="821" t="s">
        <v>36</v>
      </c>
      <c r="B150" s="822"/>
      <c r="C150" s="823"/>
      <c r="D150" s="52">
        <f>J137</f>
        <v>0.22850031790886613</v>
      </c>
      <c r="E150" s="52">
        <f>J138</f>
        <v>0.13754656875798169</v>
      </c>
      <c r="F150" s="52">
        <f>J139</f>
        <v>0</v>
      </c>
      <c r="G150" s="52">
        <f>J140</f>
        <v>0.50020935824318979</v>
      </c>
      <c r="H150" s="53">
        <f>SUM(D150:G150)</f>
        <v>0.86625624491003761</v>
      </c>
      <c r="I150" s="49"/>
      <c r="J150" s="49"/>
      <c r="K150" s="172"/>
      <c r="L150" s="49"/>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row>
    <row r="151" spans="1:38" x14ac:dyDescent="0.45">
      <c r="A151" s="812" t="s">
        <v>37</v>
      </c>
      <c r="B151" s="813"/>
      <c r="C151" s="814"/>
      <c r="D151" s="54"/>
      <c r="E151" s="55">
        <f>D147</f>
        <v>0.97499999999999998</v>
      </c>
      <c r="F151" s="54"/>
      <c r="G151" s="55">
        <f>D147</f>
        <v>0.97499999999999998</v>
      </c>
      <c r="H151" s="54"/>
      <c r="I151" s="49"/>
      <c r="J151" s="49"/>
      <c r="K151" s="172"/>
      <c r="L151" s="49"/>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row>
    <row r="152" spans="1:38" ht="14.65" thickBot="1" x14ac:dyDescent="0.5">
      <c r="A152" s="815" t="s">
        <v>38</v>
      </c>
      <c r="B152" s="816"/>
      <c r="C152" s="817"/>
      <c r="D152" s="56"/>
      <c r="E152" s="56"/>
      <c r="F152" s="57">
        <f>I147</f>
        <v>0.83333333333333337</v>
      </c>
      <c r="G152" s="57">
        <f>I147</f>
        <v>0.83333333333333337</v>
      </c>
      <c r="H152" s="56"/>
      <c r="I152" s="49"/>
      <c r="J152" s="49"/>
      <c r="K152" s="172"/>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row>
    <row r="153" spans="1:38" x14ac:dyDescent="0.45">
      <c r="A153" s="809" t="s">
        <v>39</v>
      </c>
      <c r="B153" s="810"/>
      <c r="C153" s="811"/>
      <c r="D153" s="58">
        <f>D150</f>
        <v>0.22850031790886613</v>
      </c>
      <c r="E153" s="58">
        <f>E150*E151</f>
        <v>0.13410790453903215</v>
      </c>
      <c r="F153" s="58">
        <f>F150*F152</f>
        <v>0</v>
      </c>
      <c r="G153" s="58">
        <f>G150*G151*G152</f>
        <v>0.40642010357259167</v>
      </c>
      <c r="H153" s="59">
        <f>SUM(D153:G153)</f>
        <v>0.76902832602048998</v>
      </c>
      <c r="I153" s="49"/>
      <c r="J153" s="49"/>
      <c r="K153" s="172"/>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row>
    <row r="154" spans="1:38" x14ac:dyDescent="0.45">
      <c r="A154" s="60" t="s">
        <v>40</v>
      </c>
      <c r="B154" s="61"/>
      <c r="C154" s="61"/>
      <c r="D154" s="62"/>
      <c r="E154" s="63"/>
      <c r="F154" s="62"/>
      <c r="G154" s="62"/>
      <c r="H154" s="64">
        <f>SUM(H153:H153)</f>
        <v>0.76902832602048998</v>
      </c>
      <c r="I154" s="49"/>
      <c r="J154" s="49"/>
      <c r="K154" s="172"/>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row>
    <row r="155" spans="1:38" x14ac:dyDescent="0.45">
      <c r="A155" s="806"/>
      <c r="B155" s="806"/>
      <c r="C155" s="806"/>
      <c r="D155" s="806"/>
      <c r="E155" s="806"/>
      <c r="F155" s="806"/>
      <c r="G155" s="806"/>
      <c r="H155" s="806"/>
      <c r="I155" s="49"/>
      <c r="J155" s="49"/>
      <c r="K155" s="172"/>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row>
    <row r="156" spans="1:38" x14ac:dyDescent="0.45">
      <c r="A156" s="797" t="s">
        <v>208</v>
      </c>
      <c r="B156" s="798"/>
      <c r="C156" s="798"/>
      <c r="D156" s="798"/>
      <c r="E156" s="798"/>
      <c r="F156" s="798"/>
      <c r="G156" s="798"/>
      <c r="H156" s="798"/>
      <c r="I156" s="799"/>
      <c r="J156" s="49"/>
      <c r="K156" s="172"/>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row>
    <row r="157" spans="1:38" x14ac:dyDescent="0.45">
      <c r="A157" s="800"/>
      <c r="B157" s="801"/>
      <c r="C157" s="801"/>
      <c r="D157" s="801"/>
      <c r="E157" s="801"/>
      <c r="F157" s="801"/>
      <c r="G157" s="801"/>
      <c r="H157" s="801"/>
      <c r="I157" s="802"/>
      <c r="J157" s="49"/>
      <c r="K157" s="172"/>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row>
    <row r="158" spans="1:38" x14ac:dyDescent="0.45">
      <c r="A158" s="800"/>
      <c r="B158" s="801"/>
      <c r="C158" s="801"/>
      <c r="D158" s="801"/>
      <c r="E158" s="801"/>
      <c r="F158" s="801"/>
      <c r="G158" s="801"/>
      <c r="H158" s="801"/>
      <c r="I158" s="802"/>
      <c r="J158" s="49"/>
      <c r="K158" s="172"/>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row>
    <row r="159" spans="1:38" x14ac:dyDescent="0.45">
      <c r="A159" s="800"/>
      <c r="B159" s="801"/>
      <c r="C159" s="801"/>
      <c r="D159" s="801"/>
      <c r="E159" s="801"/>
      <c r="F159" s="801"/>
      <c r="G159" s="801"/>
      <c r="H159" s="801"/>
      <c r="I159" s="802"/>
      <c r="J159" s="49"/>
      <c r="K159" s="172"/>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row>
    <row r="160" spans="1:38" x14ac:dyDescent="0.45">
      <c r="A160" s="800"/>
      <c r="B160" s="801"/>
      <c r="C160" s="801"/>
      <c r="D160" s="801"/>
      <c r="E160" s="801"/>
      <c r="F160" s="801"/>
      <c r="G160" s="801"/>
      <c r="H160" s="801"/>
      <c r="I160" s="802"/>
      <c r="J160" s="49"/>
      <c r="K160" s="172"/>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row>
    <row r="161" spans="1:38" x14ac:dyDescent="0.45">
      <c r="A161" s="800"/>
      <c r="B161" s="801"/>
      <c r="C161" s="801"/>
      <c r="D161" s="801"/>
      <c r="E161" s="801"/>
      <c r="F161" s="801"/>
      <c r="G161" s="801"/>
      <c r="H161" s="801"/>
      <c r="I161" s="802"/>
      <c r="J161" s="49"/>
      <c r="K161" s="172"/>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row>
    <row r="162" spans="1:38" x14ac:dyDescent="0.45">
      <c r="A162" s="800"/>
      <c r="B162" s="801"/>
      <c r="C162" s="801"/>
      <c r="D162" s="801"/>
      <c r="E162" s="801"/>
      <c r="F162" s="801"/>
      <c r="G162" s="801"/>
      <c r="H162" s="801"/>
      <c r="I162" s="802"/>
      <c r="J162" s="49"/>
      <c r="K162" s="172"/>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row>
    <row r="163" spans="1:38" x14ac:dyDescent="0.45">
      <c r="A163" s="800"/>
      <c r="B163" s="801"/>
      <c r="C163" s="801"/>
      <c r="D163" s="801"/>
      <c r="E163" s="801"/>
      <c r="F163" s="801"/>
      <c r="G163" s="801"/>
      <c r="H163" s="801"/>
      <c r="I163" s="802"/>
      <c r="J163" s="49"/>
      <c r="K163" s="172"/>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row>
    <row r="164" spans="1:38" ht="18" x14ac:dyDescent="0.55000000000000004">
      <c r="A164" s="604" t="s">
        <v>207</v>
      </c>
      <c r="B164" s="831"/>
      <c r="C164" s="831"/>
      <c r="D164" s="831"/>
      <c r="E164" s="831"/>
      <c r="F164" s="831"/>
      <c r="G164" s="831"/>
      <c r="H164" s="831"/>
      <c r="I164" s="832"/>
      <c r="J164" s="49"/>
      <c r="K164" s="172"/>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row>
    <row r="165" spans="1:38" x14ac:dyDescent="0.45">
      <c r="A165" s="49"/>
      <c r="B165" s="49"/>
      <c r="C165" s="49"/>
      <c r="D165" s="49"/>
      <c r="E165" s="49"/>
      <c r="F165" s="49"/>
      <c r="G165" s="49"/>
      <c r="H165" s="49"/>
      <c r="I165" s="49"/>
      <c r="J165" s="49"/>
      <c r="K165" s="172"/>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row>
    <row r="166" spans="1:38" x14ac:dyDescent="0.45">
      <c r="K166" s="172"/>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row>
    <row r="167" spans="1:38" x14ac:dyDescent="0.45">
      <c r="A167" s="347"/>
      <c r="B167" s="347"/>
      <c r="C167" s="347"/>
      <c r="D167" s="347"/>
      <c r="E167" s="347"/>
      <c r="F167" s="633" t="s">
        <v>297</v>
      </c>
      <c r="G167" s="633"/>
      <c r="H167" s="633"/>
      <c r="I167" s="633"/>
      <c r="J167" s="634"/>
      <c r="K167" s="172"/>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row>
    <row r="168" spans="1:38" x14ac:dyDescent="0.45">
      <c r="A168" s="343"/>
      <c r="B168" s="343"/>
      <c r="C168" s="343"/>
      <c r="D168" s="343"/>
      <c r="E168" s="343"/>
      <c r="F168" s="635"/>
      <c r="G168" s="635"/>
      <c r="H168" s="635"/>
      <c r="I168" s="635"/>
      <c r="J168" s="636"/>
      <c r="K168" s="172"/>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row>
    <row r="169" spans="1:38" x14ac:dyDescent="0.45">
      <c r="A169" s="343"/>
      <c r="B169" s="343"/>
      <c r="C169" s="343"/>
      <c r="D169" s="343"/>
      <c r="E169" s="343"/>
      <c r="F169" s="635"/>
      <c r="G169" s="635"/>
      <c r="H169" s="635"/>
      <c r="I169" s="635"/>
      <c r="J169" s="636"/>
      <c r="K169" s="172"/>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row>
    <row r="170" spans="1:38" x14ac:dyDescent="0.45">
      <c r="A170" s="343"/>
      <c r="B170" s="343"/>
      <c r="C170" s="343"/>
      <c r="D170" s="343"/>
      <c r="E170" s="343"/>
      <c r="F170" s="563"/>
      <c r="G170" s="563"/>
      <c r="H170" s="563"/>
      <c r="I170" s="563"/>
      <c r="J170" s="564"/>
      <c r="K170" s="172"/>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row>
    <row r="171" spans="1:38" x14ac:dyDescent="0.45">
      <c r="A171" s="343"/>
      <c r="B171" s="343"/>
      <c r="C171" s="343"/>
      <c r="D171" s="343"/>
      <c r="E171" s="343"/>
      <c r="F171" s="635" t="s">
        <v>298</v>
      </c>
      <c r="G171" s="635"/>
      <c r="H171" s="635"/>
      <c r="I171" s="635"/>
      <c r="J171" s="636"/>
      <c r="K171" s="172"/>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row>
    <row r="172" spans="1:38" x14ac:dyDescent="0.45">
      <c r="A172" s="343"/>
      <c r="B172" s="343"/>
      <c r="C172" s="343"/>
      <c r="D172" s="343"/>
      <c r="E172" s="343"/>
      <c r="F172" s="635"/>
      <c r="G172" s="635"/>
      <c r="H172" s="635"/>
      <c r="I172" s="635"/>
      <c r="J172" s="636"/>
      <c r="K172" s="172"/>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row>
    <row r="173" spans="1:38" x14ac:dyDescent="0.45">
      <c r="A173" s="343"/>
      <c r="B173" s="343"/>
      <c r="C173" s="343"/>
      <c r="D173" s="343"/>
      <c r="E173" s="343"/>
      <c r="F173" s="635"/>
      <c r="G173" s="635"/>
      <c r="H173" s="635"/>
      <c r="I173" s="635"/>
      <c r="J173" s="636"/>
      <c r="K173" s="172"/>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row>
    <row r="174" spans="1:38" x14ac:dyDescent="0.45">
      <c r="A174" s="343"/>
      <c r="B174" s="343"/>
      <c r="C174" s="343"/>
      <c r="D174" s="343"/>
      <c r="E174" s="343"/>
      <c r="F174" s="563"/>
      <c r="G174" s="563"/>
      <c r="H174" s="563"/>
      <c r="I174" s="420"/>
      <c r="J174" s="564"/>
      <c r="K174" s="172"/>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row>
    <row r="175" spans="1:38" x14ac:dyDescent="0.45">
      <c r="A175" s="343"/>
      <c r="B175" s="343"/>
      <c r="C175" s="343"/>
      <c r="D175" s="343"/>
      <c r="E175" s="343"/>
      <c r="F175" s="635" t="s">
        <v>299</v>
      </c>
      <c r="G175" s="635"/>
      <c r="H175" s="635"/>
      <c r="I175" s="635"/>
      <c r="J175" s="636"/>
      <c r="K175" s="172"/>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row>
    <row r="176" spans="1:38" x14ac:dyDescent="0.45">
      <c r="A176" s="343"/>
      <c r="B176" s="343"/>
      <c r="C176" s="343"/>
      <c r="D176" s="343"/>
      <c r="E176" s="343"/>
      <c r="F176" s="635"/>
      <c r="G176" s="635"/>
      <c r="H176" s="635"/>
      <c r="I176" s="635"/>
      <c r="J176" s="636"/>
      <c r="K176" s="172"/>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row>
    <row r="177" spans="1:38" x14ac:dyDescent="0.45">
      <c r="A177" s="343"/>
      <c r="B177" s="343"/>
      <c r="C177" s="343"/>
      <c r="D177" s="343"/>
      <c r="E177" s="343"/>
      <c r="F177" s="635"/>
      <c r="G177" s="635"/>
      <c r="H177" s="635"/>
      <c r="I177" s="635"/>
      <c r="J177" s="636"/>
      <c r="K177" s="172"/>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row>
    <row r="178" spans="1:38" ht="15.75" x14ac:dyDescent="0.5">
      <c r="A178" s="343"/>
      <c r="B178" s="343"/>
      <c r="C178" s="343"/>
      <c r="D178" s="343"/>
      <c r="E178" s="343"/>
      <c r="F178" s="578" t="s">
        <v>213</v>
      </c>
      <c r="G178" s="578"/>
      <c r="H178" s="578"/>
      <c r="I178" s="578"/>
      <c r="J178" s="579"/>
      <c r="K178" s="172"/>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row>
    <row r="179" spans="1:38" x14ac:dyDescent="0.45">
      <c r="A179" s="343"/>
      <c r="B179" s="343"/>
      <c r="C179" s="343"/>
      <c r="D179" s="343"/>
      <c r="E179" s="343"/>
      <c r="F179" s="580" t="s">
        <v>205</v>
      </c>
      <c r="G179" s="580"/>
      <c r="H179" s="580"/>
      <c r="I179" s="580"/>
      <c r="J179" s="581"/>
      <c r="K179" s="172"/>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row>
    <row r="180" spans="1:38" x14ac:dyDescent="0.45">
      <c r="A180" s="345"/>
      <c r="B180" s="345"/>
      <c r="C180" s="345"/>
      <c r="D180" s="345"/>
      <c r="E180" s="345"/>
      <c r="F180" s="582"/>
      <c r="G180" s="582"/>
      <c r="H180" s="582"/>
      <c r="I180" s="582"/>
      <c r="J180" s="583"/>
      <c r="K180" s="172"/>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row>
    <row r="181" spans="1:38" x14ac:dyDescent="0.45">
      <c r="K181" s="172"/>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row>
    <row r="182" spans="1:38" x14ac:dyDescent="0.45">
      <c r="A182" s="1"/>
      <c r="B182" s="1"/>
      <c r="C182" s="1"/>
      <c r="D182" s="1"/>
      <c r="E182" s="1"/>
      <c r="F182" s="1"/>
      <c r="G182" s="1"/>
      <c r="H182" s="1"/>
      <c r="I182" s="1"/>
      <c r="J182" s="1"/>
      <c r="K182" s="172"/>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row>
    <row r="183" spans="1:38" x14ac:dyDescent="0.45">
      <c r="A183" s="49"/>
      <c r="B183" s="49"/>
      <c r="C183" s="49"/>
      <c r="D183" s="49"/>
      <c r="E183" s="49"/>
      <c r="F183" s="49"/>
      <c r="G183" s="49"/>
      <c r="H183" s="49"/>
      <c r="I183" s="49"/>
      <c r="J183" s="49"/>
      <c r="K183" s="172"/>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row>
    <row r="184" spans="1:38" x14ac:dyDescent="0.45">
      <c r="A184" s="49"/>
      <c r="B184" s="49"/>
      <c r="C184" s="49"/>
      <c r="D184" s="49"/>
      <c r="E184" s="49"/>
      <c r="F184" s="49"/>
      <c r="G184" s="49"/>
      <c r="H184" s="49"/>
      <c r="I184" s="49"/>
      <c r="J184" s="49"/>
      <c r="K184" s="172"/>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row>
    <row r="185" spans="1:38" x14ac:dyDescent="0.45">
      <c r="A185" s="49"/>
      <c r="B185" s="49"/>
      <c r="C185" s="49"/>
      <c r="D185" s="49"/>
      <c r="E185" s="49"/>
      <c r="F185" s="49"/>
      <c r="G185" s="49"/>
      <c r="H185" s="49"/>
      <c r="I185" s="49"/>
      <c r="J185" s="49"/>
      <c r="K185" s="172"/>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row>
    <row r="186" spans="1:38" x14ac:dyDescent="0.45">
      <c r="A186" s="49"/>
      <c r="B186" s="49"/>
      <c r="C186" s="49"/>
      <c r="D186" s="49"/>
      <c r="E186" s="49"/>
      <c r="F186" s="49"/>
      <c r="G186" s="49"/>
      <c r="H186" s="49"/>
      <c r="I186" s="49"/>
      <c r="J186" s="49"/>
      <c r="K186" s="172"/>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row>
    <row r="187" spans="1:38" x14ac:dyDescent="0.45">
      <c r="A187" s="49"/>
      <c r="B187" s="49"/>
      <c r="C187" s="49"/>
      <c r="D187" s="49"/>
      <c r="E187" s="49"/>
      <c r="F187" s="49"/>
      <c r="G187" s="49"/>
      <c r="H187" s="49"/>
      <c r="I187" s="49"/>
      <c r="J187" s="49"/>
      <c r="K187" s="172"/>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row>
    <row r="188" spans="1:38" x14ac:dyDescent="0.45">
      <c r="A188" s="49"/>
      <c r="B188" s="49"/>
      <c r="C188" s="49"/>
      <c r="D188" s="49"/>
      <c r="E188" s="49"/>
      <c r="F188" s="49"/>
      <c r="G188" s="49"/>
      <c r="H188" s="49"/>
      <c r="I188" s="49"/>
      <c r="J188" s="49"/>
      <c r="K188" s="172"/>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row>
    <row r="189" spans="1:38" x14ac:dyDescent="0.45">
      <c r="A189" s="49"/>
      <c r="B189" s="49"/>
      <c r="C189" s="49"/>
      <c r="D189" s="49"/>
      <c r="E189" s="49"/>
      <c r="F189" s="49"/>
      <c r="G189" s="49"/>
      <c r="H189" s="49"/>
      <c r="I189" s="49"/>
      <c r="J189" s="49"/>
      <c r="K189" s="172"/>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row>
    <row r="190" spans="1:38" x14ac:dyDescent="0.45">
      <c r="A190" s="49"/>
      <c r="B190" s="49"/>
      <c r="C190" s="49"/>
      <c r="D190" s="49"/>
      <c r="E190" s="49"/>
      <c r="F190" s="49"/>
      <c r="G190" s="49"/>
      <c r="H190" s="49"/>
      <c r="I190" s="49"/>
      <c r="J190" s="49"/>
      <c r="K190" s="172"/>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row>
    <row r="191" spans="1:38" x14ac:dyDescent="0.45">
      <c r="A191" s="49"/>
      <c r="B191" s="49"/>
      <c r="C191" s="49"/>
      <c r="D191" s="49"/>
      <c r="E191" s="49"/>
      <c r="F191" s="49"/>
      <c r="G191" s="49"/>
      <c r="H191" s="49"/>
      <c r="I191" s="49"/>
      <c r="J191" s="49"/>
      <c r="K191" s="172"/>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row>
    <row r="192" spans="1:38" x14ac:dyDescent="0.45">
      <c r="A192" s="49"/>
      <c r="B192" s="49"/>
      <c r="C192" s="49"/>
      <c r="D192" s="49"/>
      <c r="E192" s="49"/>
      <c r="F192" s="49"/>
      <c r="G192" s="49"/>
      <c r="H192" s="49"/>
      <c r="I192" s="49"/>
      <c r="J192" s="49"/>
      <c r="K192" s="172"/>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row>
    <row r="193" spans="1:40" x14ac:dyDescent="0.45">
      <c r="A193" s="49"/>
      <c r="B193" s="49"/>
      <c r="C193" s="49"/>
      <c r="D193" s="49"/>
      <c r="E193" s="49"/>
      <c r="F193" s="49"/>
      <c r="G193" s="49"/>
      <c r="H193" s="49"/>
      <c r="I193" s="49"/>
      <c r="J193" s="49"/>
      <c r="K193" s="172"/>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row>
    <row r="194" spans="1:40" x14ac:dyDescent="0.45">
      <c r="A194" s="49"/>
      <c r="B194" s="49"/>
      <c r="C194" s="49"/>
      <c r="D194" s="49"/>
      <c r="E194" s="49"/>
      <c r="F194" s="49"/>
      <c r="G194" s="49"/>
      <c r="H194" s="49"/>
      <c r="I194" s="49"/>
      <c r="J194" s="49"/>
      <c r="K194" s="49"/>
      <c r="L194" s="49"/>
      <c r="M194" s="172"/>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row>
    <row r="195" spans="1:40" x14ac:dyDescent="0.45">
      <c r="A195" s="49"/>
      <c r="B195" s="49"/>
      <c r="C195" s="49"/>
      <c r="D195" s="49"/>
      <c r="E195" s="49"/>
      <c r="F195" s="49"/>
      <c r="G195" s="49"/>
      <c r="H195" s="49"/>
      <c r="I195" s="49"/>
      <c r="J195" s="49"/>
      <c r="K195" s="49"/>
      <c r="L195" s="49"/>
      <c r="M195" s="172"/>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row>
    <row r="196" spans="1:40" x14ac:dyDescent="0.45">
      <c r="A196" s="49"/>
      <c r="B196" s="49"/>
      <c r="C196" s="49"/>
      <c r="D196" s="49"/>
      <c r="E196" s="49"/>
      <c r="F196" s="49"/>
      <c r="G196" s="49"/>
      <c r="H196" s="49"/>
      <c r="I196" s="49"/>
      <c r="J196" s="49"/>
      <c r="K196" s="49"/>
      <c r="L196" s="49"/>
      <c r="M196" s="172"/>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row>
    <row r="197" spans="1:40" x14ac:dyDescent="0.45">
      <c r="A197" s="49"/>
      <c r="B197" s="49"/>
      <c r="C197" s="49"/>
      <c r="D197" s="49"/>
      <c r="E197" s="49"/>
      <c r="F197" s="49"/>
      <c r="G197" s="49"/>
      <c r="H197" s="49"/>
      <c r="I197" s="49"/>
      <c r="J197" s="49"/>
      <c r="K197" s="49"/>
      <c r="L197" s="49"/>
      <c r="M197" s="172"/>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row>
    <row r="198" spans="1:40" x14ac:dyDescent="0.45">
      <c r="A198" s="49"/>
      <c r="B198" s="49"/>
      <c r="C198" s="49"/>
      <c r="D198" s="49"/>
      <c r="E198" s="49"/>
      <c r="F198" s="49"/>
      <c r="G198" s="49"/>
      <c r="H198" s="49"/>
      <c r="I198" s="49"/>
      <c r="J198" s="49"/>
      <c r="K198" s="49"/>
      <c r="L198" s="49"/>
      <c r="M198" s="172"/>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row>
    <row r="199" spans="1:40" x14ac:dyDescent="0.45">
      <c r="A199" s="49"/>
      <c r="B199" s="49"/>
      <c r="C199" s="49"/>
      <c r="D199" s="49"/>
      <c r="E199" s="49"/>
      <c r="F199" s="49"/>
      <c r="G199" s="49"/>
      <c r="H199" s="49"/>
      <c r="I199" s="49"/>
      <c r="J199" s="49"/>
      <c r="K199" s="49"/>
      <c r="L199" s="49"/>
      <c r="M199" s="172"/>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row>
    <row r="200" spans="1:40" x14ac:dyDescent="0.45">
      <c r="A200" s="49"/>
      <c r="B200" s="49"/>
      <c r="C200" s="49"/>
      <c r="D200" s="49"/>
      <c r="E200" s="49"/>
      <c r="F200" s="49"/>
      <c r="G200" s="49"/>
      <c r="H200" s="49"/>
      <c r="I200" s="49"/>
      <c r="J200" s="49"/>
      <c r="K200" s="49"/>
      <c r="L200" s="49"/>
      <c r="M200" s="172"/>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row>
    <row r="201" spans="1:40" x14ac:dyDescent="0.45">
      <c r="A201" s="49"/>
      <c r="B201" s="49"/>
      <c r="C201" s="49"/>
      <c r="D201" s="49"/>
      <c r="E201" s="49"/>
      <c r="F201" s="49"/>
      <c r="G201" s="49"/>
      <c r="H201" s="49"/>
      <c r="I201" s="49"/>
      <c r="J201" s="49"/>
      <c r="K201" s="49"/>
      <c r="L201" s="49"/>
      <c r="M201" s="172"/>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row>
    <row r="202" spans="1:40" x14ac:dyDescent="0.45">
      <c r="A202" s="49"/>
      <c r="B202" s="49"/>
      <c r="C202" s="49"/>
      <c r="D202" s="49"/>
      <c r="E202" s="49"/>
      <c r="F202" s="49"/>
      <c r="G202" s="49"/>
      <c r="H202" s="49"/>
      <c r="I202" s="49"/>
      <c r="J202" s="49"/>
      <c r="K202" s="49"/>
      <c r="L202" s="49"/>
      <c r="M202" s="172"/>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row>
    <row r="203" spans="1:40" x14ac:dyDescent="0.45">
      <c r="A203" s="49"/>
      <c r="B203" s="49"/>
      <c r="C203" s="49"/>
      <c r="D203" s="49"/>
      <c r="E203" s="49"/>
      <c r="F203" s="49"/>
      <c r="G203" s="49"/>
      <c r="H203" s="49"/>
      <c r="I203" s="49"/>
      <c r="J203" s="49"/>
      <c r="K203" s="49"/>
      <c r="L203" s="49"/>
      <c r="M203" s="172"/>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row>
    <row r="204" spans="1:40" x14ac:dyDescent="0.45">
      <c r="A204" s="49"/>
      <c r="B204" s="49"/>
      <c r="C204" s="49"/>
      <c r="D204" s="49"/>
      <c r="E204" s="49"/>
      <c r="F204" s="49"/>
      <c r="G204" s="49"/>
      <c r="H204" s="49"/>
      <c r="I204" s="49"/>
      <c r="J204" s="49"/>
      <c r="K204" s="49"/>
      <c r="L204" s="49"/>
      <c r="M204" s="172"/>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row>
    <row r="205" spans="1:40" x14ac:dyDescent="0.45">
      <c r="A205" s="49"/>
      <c r="B205" s="49"/>
      <c r="C205" s="49"/>
      <c r="D205" s="49"/>
      <c r="E205" s="49"/>
      <c r="F205" s="49"/>
      <c r="G205" s="49"/>
      <c r="H205" s="49"/>
      <c r="I205" s="49"/>
      <c r="J205" s="49"/>
      <c r="K205" s="49"/>
      <c r="L205" s="49"/>
      <c r="M205" s="172"/>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row>
    <row r="206" spans="1:40" x14ac:dyDescent="0.45">
      <c r="A206" s="49"/>
      <c r="B206" s="49"/>
      <c r="C206" s="49"/>
      <c r="D206" s="49"/>
      <c r="E206" s="49"/>
      <c r="F206" s="49"/>
      <c r="G206" s="49"/>
      <c r="H206" s="49"/>
      <c r="I206" s="49"/>
      <c r="J206" s="49"/>
      <c r="K206" s="49"/>
      <c r="L206" s="49"/>
      <c r="M206" s="172"/>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row>
    <row r="207" spans="1:40" x14ac:dyDescent="0.45">
      <c r="A207" s="49"/>
      <c r="B207" s="49"/>
      <c r="C207" s="49"/>
      <c r="D207" s="49"/>
      <c r="E207" s="49"/>
      <c r="F207" s="49"/>
      <c r="G207" s="49"/>
      <c r="H207" s="49"/>
      <c r="I207" s="49"/>
      <c r="J207" s="49"/>
      <c r="K207" s="49"/>
      <c r="L207" s="49"/>
      <c r="M207" s="172"/>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row>
    <row r="208" spans="1:40" x14ac:dyDescent="0.45">
      <c r="A208" s="49"/>
      <c r="B208" s="49"/>
      <c r="C208" s="49"/>
      <c r="D208" s="49"/>
      <c r="E208" s="49"/>
      <c r="F208" s="49"/>
      <c r="G208" s="49"/>
      <c r="H208" s="49"/>
      <c r="I208" s="49"/>
      <c r="J208" s="49"/>
      <c r="K208" s="49"/>
      <c r="L208" s="49"/>
      <c r="M208" s="172"/>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row>
    <row r="209" spans="1:39" x14ac:dyDescent="0.45">
      <c r="A209" s="49"/>
      <c r="B209" s="49"/>
      <c r="C209" s="49"/>
      <c r="D209" s="49"/>
      <c r="E209" s="49"/>
      <c r="F209" s="49"/>
      <c r="G209" s="49"/>
      <c r="H209" s="49"/>
      <c r="I209" s="49"/>
      <c r="J209" s="49"/>
      <c r="K209" s="49"/>
      <c r="L209" s="172"/>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row>
    <row r="210" spans="1:39" x14ac:dyDescent="0.45">
      <c r="A210" s="49"/>
      <c r="B210" s="49"/>
      <c r="C210" s="49"/>
      <c r="D210" s="49"/>
      <c r="E210" s="49"/>
      <c r="F210" s="49"/>
      <c r="G210" s="49"/>
      <c r="H210" s="49"/>
      <c r="I210" s="49"/>
      <c r="J210" s="49"/>
      <c r="K210" s="172"/>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row>
    <row r="211" spans="1:39" x14ac:dyDescent="0.45">
      <c r="A211" s="49"/>
      <c r="B211" s="49"/>
      <c r="C211" s="49"/>
      <c r="D211" s="49"/>
      <c r="E211" s="49"/>
      <c r="F211" s="49"/>
      <c r="G211" s="49"/>
      <c r="H211" s="49"/>
      <c r="I211" s="49"/>
      <c r="J211" s="49"/>
      <c r="K211" s="172"/>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row>
    <row r="212" spans="1:39" x14ac:dyDescent="0.45">
      <c r="A212" s="49"/>
      <c r="B212" s="49"/>
      <c r="C212" s="49"/>
      <c r="D212" s="49"/>
      <c r="E212" s="49"/>
      <c r="F212" s="49"/>
      <c r="G212" s="49"/>
      <c r="H212" s="49"/>
      <c r="I212" s="49"/>
      <c r="J212" s="49"/>
      <c r="K212" s="172"/>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row>
    <row r="213" spans="1:39" x14ac:dyDescent="0.45">
      <c r="A213" s="49"/>
      <c r="B213" s="49"/>
      <c r="C213" s="49"/>
      <c r="D213" s="49"/>
      <c r="E213" s="49"/>
      <c r="F213" s="49"/>
      <c r="G213" s="49"/>
      <c r="H213" s="49"/>
      <c r="I213" s="49"/>
      <c r="J213" s="49"/>
      <c r="K213" s="172"/>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row>
    <row r="214" spans="1:39" x14ac:dyDescent="0.45">
      <c r="A214" s="49"/>
      <c r="B214" s="49"/>
      <c r="C214" s="49"/>
      <c r="D214" s="49"/>
      <c r="E214" s="49"/>
      <c r="F214" s="49"/>
      <c r="G214" s="49"/>
      <c r="H214" s="49"/>
      <c r="I214" s="49"/>
      <c r="J214" s="49"/>
      <c r="K214" s="172"/>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row>
    <row r="215" spans="1:39" x14ac:dyDescent="0.45">
      <c r="A215" s="49"/>
      <c r="B215" s="49"/>
      <c r="C215" s="49"/>
      <c r="D215" s="49"/>
      <c r="E215" s="49"/>
      <c r="F215" s="49"/>
      <c r="G215" s="49"/>
      <c r="H215" s="49"/>
      <c r="I215" s="49"/>
      <c r="J215" s="49"/>
      <c r="K215" s="172"/>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row>
    <row r="216" spans="1:39" x14ac:dyDescent="0.45">
      <c r="A216" s="49"/>
      <c r="B216" s="49"/>
      <c r="C216" s="49"/>
      <c r="D216" s="49"/>
      <c r="E216" s="49"/>
      <c r="F216" s="49"/>
      <c r="G216" s="49"/>
      <c r="H216" s="49"/>
      <c r="I216" s="49"/>
      <c r="J216" s="49"/>
      <c r="K216" s="172"/>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row>
    <row r="217" spans="1:39" x14ac:dyDescent="0.45">
      <c r="A217" s="49"/>
      <c r="B217" s="49"/>
      <c r="C217" s="49"/>
      <c r="D217" s="49"/>
      <c r="E217" s="49"/>
      <c r="F217" s="49"/>
      <c r="G217" s="49"/>
      <c r="H217" s="49"/>
      <c r="I217" s="49"/>
      <c r="J217" s="49"/>
      <c r="K217" s="172"/>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row>
    <row r="218" spans="1:39" x14ac:dyDescent="0.45">
      <c r="A218" s="49"/>
      <c r="B218" s="49"/>
      <c r="C218" s="49"/>
      <c r="D218" s="49"/>
      <c r="E218" s="49"/>
      <c r="F218" s="49"/>
      <c r="G218" s="49"/>
      <c r="H218" s="49"/>
      <c r="I218" s="49"/>
      <c r="J218" s="49"/>
      <c r="K218" s="172"/>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row>
    <row r="219" spans="1:39" x14ac:dyDescent="0.45">
      <c r="A219" s="49"/>
      <c r="B219" s="49"/>
      <c r="C219" s="49"/>
      <c r="D219" s="49"/>
      <c r="E219" s="49"/>
      <c r="F219" s="49"/>
      <c r="G219" s="49"/>
      <c r="H219" s="49"/>
      <c r="I219" s="49"/>
      <c r="J219" s="49"/>
      <c r="K219" s="172"/>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row>
    <row r="220" spans="1:39" x14ac:dyDescent="0.45">
      <c r="A220" s="49"/>
      <c r="B220" s="49"/>
      <c r="C220" s="49"/>
      <c r="D220" s="49"/>
      <c r="E220" s="49"/>
      <c r="F220" s="49"/>
      <c r="G220" s="49"/>
      <c r="H220" s="49"/>
      <c r="I220" s="49"/>
      <c r="J220" s="49"/>
      <c r="K220" s="172"/>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row>
    <row r="221" spans="1:39" x14ac:dyDescent="0.45">
      <c r="A221" s="49"/>
      <c r="B221" s="49"/>
      <c r="C221" s="49"/>
      <c r="D221" s="49"/>
      <c r="E221" s="49"/>
      <c r="F221" s="49"/>
      <c r="G221" s="49"/>
      <c r="H221" s="49"/>
      <c r="I221" s="49"/>
      <c r="J221" s="49"/>
      <c r="K221" s="172"/>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row>
    <row r="222" spans="1:39" x14ac:dyDescent="0.45">
      <c r="A222" s="49"/>
      <c r="B222" s="49"/>
      <c r="C222" s="49"/>
      <c r="D222" s="49"/>
      <c r="E222" s="49"/>
      <c r="F222" s="49"/>
      <c r="G222" s="49"/>
      <c r="H222" s="49"/>
      <c r="I222" s="49"/>
      <c r="J222" s="49"/>
      <c r="K222" s="172"/>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row>
    <row r="223" spans="1:39" x14ac:dyDescent="0.45">
      <c r="A223" s="49"/>
      <c r="B223" s="49"/>
      <c r="C223" s="49"/>
      <c r="D223" s="49"/>
      <c r="E223" s="49"/>
      <c r="F223" s="49"/>
      <c r="G223" s="49"/>
      <c r="H223" s="49"/>
      <c r="I223" s="49"/>
      <c r="J223" s="49"/>
      <c r="K223" s="172"/>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row>
    <row r="224" spans="1:39" x14ac:dyDescent="0.45">
      <c r="A224" s="49"/>
      <c r="B224" s="49"/>
      <c r="C224" s="49"/>
      <c r="D224" s="49"/>
      <c r="E224" s="49"/>
      <c r="F224" s="49"/>
      <c r="G224" s="49"/>
      <c r="H224" s="49"/>
      <c r="I224" s="49"/>
      <c r="J224" s="49"/>
      <c r="K224" s="172"/>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row>
    <row r="225" spans="1:38" x14ac:dyDescent="0.45">
      <c r="A225" s="49"/>
      <c r="B225" s="49"/>
      <c r="C225" s="49"/>
      <c r="D225" s="49"/>
      <c r="E225" s="49"/>
      <c r="F225" s="49"/>
      <c r="G225" s="49"/>
      <c r="H225" s="49"/>
      <c r="I225" s="49"/>
      <c r="J225" s="49"/>
      <c r="K225" s="172"/>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row>
    <row r="226" spans="1:38" x14ac:dyDescent="0.45">
      <c r="A226" s="49"/>
      <c r="B226" s="49"/>
      <c r="C226" s="49"/>
      <c r="D226" s="49"/>
      <c r="E226" s="49"/>
      <c r="F226" s="49"/>
      <c r="G226" s="49"/>
      <c r="H226" s="49"/>
      <c r="I226" s="49"/>
      <c r="J226" s="49"/>
      <c r="K226" s="172"/>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row>
    <row r="227" spans="1:38" x14ac:dyDescent="0.45">
      <c r="A227" s="49"/>
      <c r="B227" s="49"/>
      <c r="C227" s="49"/>
      <c r="D227" s="49"/>
      <c r="E227" s="49"/>
      <c r="F227" s="49"/>
      <c r="G227" s="49"/>
      <c r="H227" s="49"/>
      <c r="I227" s="49"/>
      <c r="J227" s="49"/>
      <c r="K227" s="172"/>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row>
    <row r="228" spans="1:38" x14ac:dyDescent="0.45">
      <c r="A228" s="49"/>
      <c r="B228" s="49"/>
      <c r="C228" s="49"/>
      <c r="D228" s="49"/>
      <c r="E228" s="49"/>
      <c r="F228" s="49"/>
      <c r="G228" s="49"/>
      <c r="H228" s="49"/>
      <c r="I228" s="49"/>
      <c r="J228" s="49"/>
      <c r="K228" s="172"/>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row>
    <row r="229" spans="1:38" x14ac:dyDescent="0.45">
      <c r="A229" s="49"/>
      <c r="B229" s="49"/>
      <c r="C229" s="49"/>
      <c r="D229" s="49"/>
      <c r="E229" s="49"/>
      <c r="F229" s="49"/>
      <c r="G229" s="49"/>
      <c r="H229" s="49"/>
      <c r="I229" s="49"/>
      <c r="J229" s="49"/>
      <c r="K229" s="172"/>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row>
    <row r="230" spans="1:38" x14ac:dyDescent="0.45">
      <c r="A230" s="49"/>
      <c r="B230" s="49"/>
      <c r="C230" s="49"/>
      <c r="D230" s="49"/>
      <c r="E230" s="49"/>
      <c r="F230" s="49"/>
      <c r="G230" s="49"/>
      <c r="H230" s="49"/>
      <c r="I230" s="49"/>
      <c r="J230" s="49"/>
      <c r="K230" s="172"/>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row>
    <row r="231" spans="1:38" x14ac:dyDescent="0.45">
      <c r="A231" s="49"/>
      <c r="B231" s="49"/>
      <c r="C231" s="49"/>
      <c r="D231" s="49"/>
      <c r="E231" s="49"/>
      <c r="F231" s="49"/>
      <c r="G231" s="49"/>
      <c r="H231" s="49"/>
      <c r="I231" s="49"/>
      <c r="J231" s="49"/>
      <c r="K231" s="172"/>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row>
    <row r="232" spans="1:38" x14ac:dyDescent="0.45">
      <c r="A232" s="49"/>
      <c r="B232" s="49"/>
      <c r="C232" s="49"/>
      <c r="D232" s="49"/>
      <c r="E232" s="49"/>
      <c r="F232" s="49"/>
      <c r="G232" s="49"/>
      <c r="H232" s="49"/>
      <c r="I232" s="49"/>
      <c r="J232" s="49"/>
      <c r="K232" s="172"/>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row>
    <row r="233" spans="1:38" x14ac:dyDescent="0.45">
      <c r="A233" s="49"/>
      <c r="B233" s="49"/>
      <c r="C233" s="49"/>
      <c r="D233" s="49"/>
      <c r="E233" s="49"/>
      <c r="F233" s="49"/>
      <c r="G233" s="49"/>
      <c r="H233" s="49"/>
      <c r="I233" s="49"/>
      <c r="J233" s="49"/>
      <c r="K233" s="172"/>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row>
    <row r="234" spans="1:38" x14ac:dyDescent="0.45">
      <c r="A234" s="49"/>
      <c r="B234" s="49"/>
      <c r="C234" s="49"/>
      <c r="D234" s="49"/>
      <c r="E234" s="49"/>
      <c r="F234" s="49"/>
      <c r="G234" s="49"/>
      <c r="H234" s="49"/>
      <c r="I234" s="49"/>
      <c r="J234" s="49"/>
      <c r="K234" s="172"/>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row>
    <row r="235" spans="1:38" x14ac:dyDescent="0.45">
      <c r="A235" s="49"/>
      <c r="B235" s="49"/>
      <c r="C235" s="49"/>
      <c r="D235" s="49"/>
      <c r="E235" s="49"/>
      <c r="F235" s="49"/>
      <c r="G235" s="49"/>
      <c r="H235" s="49"/>
      <c r="I235" s="49"/>
      <c r="J235" s="49"/>
      <c r="K235" s="172"/>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row>
    <row r="236" spans="1:38" x14ac:dyDescent="0.45">
      <c r="A236" s="49"/>
      <c r="B236" s="49"/>
      <c r="C236" s="49"/>
      <c r="D236" s="49"/>
      <c r="E236" s="49"/>
      <c r="F236" s="49"/>
      <c r="G236" s="49"/>
      <c r="H236" s="49"/>
      <c r="I236" s="49"/>
      <c r="J236" s="49"/>
      <c r="K236" s="172"/>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row>
    <row r="237" spans="1:38" x14ac:dyDescent="0.45">
      <c r="A237" s="49"/>
      <c r="B237" s="49"/>
      <c r="C237" s="49"/>
      <c r="D237" s="49"/>
      <c r="E237" s="49"/>
      <c r="F237" s="49"/>
      <c r="G237" s="49"/>
      <c r="H237" s="49"/>
      <c r="I237" s="49"/>
      <c r="J237" s="49"/>
      <c r="K237" s="172"/>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row>
    <row r="238" spans="1:38" x14ac:dyDescent="0.45">
      <c r="A238" s="49"/>
      <c r="B238" s="49"/>
      <c r="C238" s="49"/>
      <c r="D238" s="49"/>
      <c r="E238" s="49"/>
      <c r="F238" s="49"/>
      <c r="G238" s="49"/>
      <c r="H238" s="49"/>
      <c r="I238" s="49"/>
      <c r="J238" s="49"/>
      <c r="K238" s="172"/>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row>
    <row r="239" spans="1:38" x14ac:dyDescent="0.45">
      <c r="A239" s="49"/>
      <c r="B239" s="49"/>
      <c r="C239" s="49"/>
      <c r="D239" s="49"/>
      <c r="E239" s="49"/>
      <c r="F239" s="49"/>
      <c r="G239" s="49"/>
      <c r="H239" s="49"/>
      <c r="I239" s="49"/>
      <c r="J239" s="49"/>
      <c r="K239" s="172"/>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row>
    <row r="240" spans="1:38" x14ac:dyDescent="0.45">
      <c r="A240" s="49"/>
      <c r="B240" s="49"/>
      <c r="C240" s="49"/>
      <c r="D240" s="49"/>
      <c r="E240" s="49"/>
      <c r="F240" s="49"/>
      <c r="G240" s="49"/>
      <c r="H240" s="49"/>
      <c r="I240" s="49"/>
      <c r="J240" s="49"/>
      <c r="K240" s="172"/>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row>
    <row r="241" spans="1:38" x14ac:dyDescent="0.45">
      <c r="A241" s="49"/>
      <c r="B241" s="49"/>
      <c r="C241" s="49"/>
      <c r="D241" s="49"/>
      <c r="E241" s="49"/>
      <c r="F241" s="49"/>
      <c r="G241" s="49"/>
      <c r="H241" s="49"/>
      <c r="I241" s="49"/>
      <c r="J241" s="49"/>
      <c r="K241" s="172"/>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row>
    <row r="242" spans="1:38" x14ac:dyDescent="0.45">
      <c r="A242" s="49"/>
      <c r="B242" s="49"/>
      <c r="C242" s="49"/>
      <c r="D242" s="49"/>
      <c r="E242" s="49"/>
      <c r="F242" s="49"/>
      <c r="G242" s="49"/>
      <c r="H242" s="49"/>
      <c r="I242" s="49"/>
      <c r="J242" s="49"/>
      <c r="K242" s="172"/>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row>
    <row r="243" spans="1:38" x14ac:dyDescent="0.45">
      <c r="A243" s="49"/>
      <c r="B243" s="49"/>
      <c r="C243" s="49"/>
      <c r="D243" s="49"/>
      <c r="E243" s="49"/>
      <c r="F243" s="49"/>
      <c r="G243" s="49"/>
      <c r="H243" s="49"/>
      <c r="I243" s="49"/>
      <c r="J243" s="49"/>
      <c r="K243" s="172"/>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row>
    <row r="244" spans="1:38" x14ac:dyDescent="0.45">
      <c r="A244" s="49"/>
      <c r="B244" s="49"/>
      <c r="C244" s="49"/>
      <c r="D244" s="49"/>
      <c r="E244" s="49"/>
      <c r="F244" s="49"/>
      <c r="G244" s="49"/>
      <c r="H244" s="49"/>
      <c r="I244" s="49"/>
      <c r="J244" s="49"/>
      <c r="K244" s="172"/>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row>
    <row r="245" spans="1:38" x14ac:dyDescent="0.45">
      <c r="A245" s="49"/>
      <c r="B245" s="49"/>
      <c r="C245" s="49"/>
      <c r="D245" s="49"/>
      <c r="E245" s="49"/>
      <c r="F245" s="49"/>
      <c r="G245" s="49"/>
      <c r="H245" s="49"/>
      <c r="I245" s="49"/>
      <c r="J245" s="49"/>
      <c r="K245" s="172"/>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row>
    <row r="246" spans="1:38" x14ac:dyDescent="0.45">
      <c r="A246" s="49"/>
      <c r="B246" s="49"/>
      <c r="C246" s="49"/>
      <c r="D246" s="49"/>
      <c r="E246" s="49"/>
      <c r="F246" s="49"/>
      <c r="G246" s="49"/>
      <c r="H246" s="49"/>
      <c r="I246" s="49"/>
      <c r="J246" s="49"/>
      <c r="K246" s="172"/>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row>
    <row r="247" spans="1:38" x14ac:dyDescent="0.45">
      <c r="A247" s="49"/>
      <c r="B247" s="49"/>
      <c r="C247" s="49"/>
      <c r="D247" s="49"/>
      <c r="E247" s="49"/>
      <c r="F247" s="49"/>
      <c r="G247" s="49"/>
      <c r="H247" s="49"/>
      <c r="I247" s="49"/>
      <c r="J247" s="49"/>
      <c r="K247" s="172"/>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row>
    <row r="248" spans="1:38" x14ac:dyDescent="0.45">
      <c r="A248" s="49"/>
      <c r="B248" s="49"/>
      <c r="C248" s="49"/>
      <c r="D248" s="49"/>
      <c r="E248" s="49"/>
      <c r="F248" s="49"/>
      <c r="G248" s="49"/>
      <c r="H248" s="49"/>
      <c r="I248" s="49"/>
      <c r="J248" s="49"/>
      <c r="K248" s="172"/>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row>
    <row r="249" spans="1:38" x14ac:dyDescent="0.45">
      <c r="A249" s="49"/>
      <c r="B249" s="49"/>
      <c r="C249" s="49"/>
      <c r="D249" s="49"/>
      <c r="E249" s="49"/>
      <c r="F249" s="49"/>
      <c r="G249" s="49"/>
      <c r="H249" s="49"/>
      <c r="I249" s="49"/>
      <c r="J249" s="49"/>
      <c r="K249" s="172"/>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row>
    <row r="250" spans="1:38" x14ac:dyDescent="0.45">
      <c r="A250" s="49"/>
      <c r="B250" s="49"/>
      <c r="C250" s="49"/>
      <c r="D250" s="49"/>
      <c r="E250" s="49"/>
      <c r="F250" s="49"/>
      <c r="G250" s="49"/>
      <c r="H250" s="49"/>
      <c r="I250" s="49"/>
      <c r="J250" s="49"/>
      <c r="K250" s="172"/>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row>
    <row r="251" spans="1:38" x14ac:dyDescent="0.45">
      <c r="A251" s="49"/>
      <c r="B251" s="49"/>
      <c r="C251" s="49"/>
      <c r="D251" s="49"/>
      <c r="E251" s="49"/>
      <c r="F251" s="49"/>
      <c r="G251" s="49"/>
      <c r="H251" s="49"/>
      <c r="I251" s="49"/>
      <c r="J251" s="49"/>
      <c r="K251" s="172"/>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row>
    <row r="252" spans="1:38" x14ac:dyDescent="0.45">
      <c r="A252" s="49"/>
      <c r="B252" s="49"/>
      <c r="C252" s="49"/>
      <c r="D252" s="49"/>
      <c r="E252" s="49"/>
      <c r="F252" s="49"/>
      <c r="G252" s="49"/>
      <c r="H252" s="49"/>
      <c r="I252" s="49"/>
      <c r="J252" s="49"/>
      <c r="K252" s="172"/>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row>
    <row r="253" spans="1:38" x14ac:dyDescent="0.45">
      <c r="A253" s="49"/>
      <c r="B253" s="49"/>
      <c r="C253" s="49"/>
      <c r="D253" s="49"/>
      <c r="E253" s="49"/>
      <c r="F253" s="49"/>
      <c r="G253" s="49"/>
      <c r="H253" s="49"/>
      <c r="I253" s="49"/>
      <c r="J253" s="49"/>
      <c r="K253" s="172"/>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row>
    <row r="254" spans="1:38" x14ac:dyDescent="0.45">
      <c r="A254" s="49"/>
      <c r="B254" s="49"/>
      <c r="C254" s="49"/>
      <c r="D254" s="49"/>
      <c r="E254" s="49"/>
      <c r="F254" s="49"/>
      <c r="G254" s="49"/>
      <c r="H254" s="49"/>
      <c r="I254" s="49"/>
      <c r="J254" s="49"/>
      <c r="K254" s="172"/>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row>
    <row r="255" spans="1:38" x14ac:dyDescent="0.45">
      <c r="A255" s="49"/>
      <c r="B255" s="49"/>
      <c r="C255" s="49"/>
      <c r="D255" s="49"/>
      <c r="E255" s="49"/>
      <c r="F255" s="49"/>
      <c r="G255" s="49"/>
      <c r="H255" s="49"/>
      <c r="I255" s="49"/>
      <c r="J255" s="49"/>
      <c r="K255" s="172"/>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row>
    <row r="256" spans="1:38" x14ac:dyDescent="0.45">
      <c r="A256" s="49"/>
      <c r="B256" s="49"/>
      <c r="C256" s="49"/>
      <c r="D256" s="49"/>
      <c r="E256" s="49"/>
      <c r="F256" s="49"/>
      <c r="G256" s="49"/>
      <c r="H256" s="49"/>
      <c r="I256" s="49"/>
      <c r="J256" s="49"/>
      <c r="K256" s="172"/>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row>
    <row r="257" spans="1:38" x14ac:dyDescent="0.45">
      <c r="A257" s="49"/>
      <c r="B257" s="49"/>
      <c r="C257" s="49"/>
      <c r="D257" s="49"/>
      <c r="E257" s="49"/>
      <c r="F257" s="49"/>
      <c r="G257" s="49"/>
      <c r="H257" s="49"/>
      <c r="I257" s="49"/>
      <c r="J257" s="49"/>
      <c r="K257" s="172"/>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row>
    <row r="258" spans="1:38" x14ac:dyDescent="0.45">
      <c r="A258" s="49"/>
      <c r="B258" s="49"/>
      <c r="C258" s="49"/>
      <c r="D258" s="49"/>
      <c r="E258" s="49"/>
      <c r="F258" s="49"/>
      <c r="G258" s="49"/>
      <c r="H258" s="49"/>
      <c r="I258" s="49"/>
      <c r="J258" s="49"/>
      <c r="K258" s="172"/>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row>
    <row r="259" spans="1:38" x14ac:dyDescent="0.45">
      <c r="A259" s="49"/>
      <c r="B259" s="49"/>
      <c r="C259" s="49"/>
      <c r="D259" s="49"/>
      <c r="E259" s="49"/>
      <c r="F259" s="49"/>
      <c r="G259" s="49"/>
      <c r="H259" s="49"/>
      <c r="I259" s="49"/>
      <c r="J259" s="49"/>
      <c r="K259" s="172"/>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row>
    <row r="260" spans="1:38" x14ac:dyDescent="0.45">
      <c r="A260" s="49"/>
      <c r="B260" s="49"/>
      <c r="C260" s="49"/>
      <c r="D260" s="49"/>
      <c r="E260" s="49"/>
      <c r="F260" s="49"/>
      <c r="G260" s="49"/>
      <c r="H260" s="49"/>
      <c r="I260" s="49"/>
      <c r="J260" s="49"/>
      <c r="K260" s="172"/>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row>
    <row r="261" spans="1:38" x14ac:dyDescent="0.45">
      <c r="A261" s="49"/>
      <c r="B261" s="49"/>
      <c r="C261" s="49"/>
      <c r="D261" s="49"/>
      <c r="E261" s="49"/>
      <c r="F261" s="49"/>
      <c r="G261" s="49"/>
      <c r="H261" s="49"/>
      <c r="I261" s="49"/>
      <c r="J261" s="49"/>
      <c r="K261" s="172"/>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row>
    <row r="262" spans="1:38" x14ac:dyDescent="0.45">
      <c r="A262" s="49"/>
      <c r="B262" s="49"/>
      <c r="C262" s="49"/>
      <c r="D262" s="49"/>
      <c r="E262" s="49"/>
      <c r="F262" s="49"/>
      <c r="G262" s="49"/>
      <c r="H262" s="49"/>
      <c r="I262" s="49"/>
      <c r="J262" s="49"/>
      <c r="K262" s="172"/>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row>
    <row r="263" spans="1:38" x14ac:dyDescent="0.45">
      <c r="A263" s="49"/>
      <c r="B263" s="49"/>
      <c r="C263" s="49"/>
      <c r="D263" s="49"/>
      <c r="E263" s="49"/>
      <c r="F263" s="49"/>
      <c r="G263" s="49"/>
      <c r="H263" s="49"/>
      <c r="I263" s="49"/>
      <c r="J263" s="49"/>
      <c r="K263" s="172"/>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row>
    <row r="264" spans="1:38" x14ac:dyDescent="0.45">
      <c r="A264" s="49"/>
      <c r="B264" s="49"/>
      <c r="C264" s="49"/>
      <c r="D264" s="49"/>
      <c r="E264" s="49"/>
      <c r="F264" s="49"/>
      <c r="G264" s="49"/>
      <c r="H264" s="49"/>
      <c r="I264" s="49"/>
      <c r="J264" s="49"/>
      <c r="K264" s="172"/>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row>
    <row r="265" spans="1:38" x14ac:dyDescent="0.45">
      <c r="A265" s="49"/>
      <c r="B265" s="49"/>
      <c r="C265" s="49"/>
      <c r="D265" s="49"/>
      <c r="E265" s="49"/>
      <c r="F265" s="49"/>
      <c r="G265" s="49"/>
      <c r="H265" s="49"/>
      <c r="I265" s="49"/>
      <c r="J265" s="49"/>
      <c r="K265" s="172"/>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row>
    <row r="266" spans="1:38" x14ac:dyDescent="0.45">
      <c r="A266" s="49"/>
      <c r="B266" s="49"/>
      <c r="C266" s="49"/>
      <c r="D266" s="49"/>
      <c r="E266" s="49"/>
      <c r="F266" s="49"/>
      <c r="G266" s="49"/>
      <c r="H266" s="49"/>
      <c r="I266" s="49"/>
      <c r="J266" s="49"/>
      <c r="K266" s="172"/>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row>
    <row r="267" spans="1:38" x14ac:dyDescent="0.45">
      <c r="A267" s="49"/>
      <c r="B267" s="49"/>
      <c r="C267" s="49"/>
      <c r="D267" s="49"/>
      <c r="E267" s="49"/>
      <c r="F267" s="49"/>
      <c r="G267" s="49"/>
      <c r="H267" s="49"/>
      <c r="I267" s="49"/>
      <c r="J267" s="49"/>
      <c r="K267" s="172"/>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row>
    <row r="268" spans="1:38" x14ac:dyDescent="0.45">
      <c r="A268" s="49"/>
      <c r="B268" s="49"/>
      <c r="C268" s="49"/>
      <c r="D268" s="49"/>
      <c r="E268" s="49"/>
      <c r="F268" s="49"/>
      <c r="G268" s="49"/>
      <c r="H268" s="49"/>
      <c r="I268" s="49"/>
      <c r="J268" s="49"/>
      <c r="K268" s="172"/>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row>
    <row r="269" spans="1:38" x14ac:dyDescent="0.45">
      <c r="A269" s="49"/>
      <c r="B269" s="49"/>
      <c r="C269" s="49"/>
      <c r="D269" s="49"/>
      <c r="E269" s="49"/>
      <c r="F269" s="49"/>
      <c r="G269" s="49"/>
      <c r="H269" s="49"/>
      <c r="I269" s="49"/>
      <c r="J269" s="49"/>
      <c r="K269" s="172"/>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row>
    <row r="270" spans="1:38" x14ac:dyDescent="0.45">
      <c r="A270" s="49"/>
      <c r="B270" s="49"/>
      <c r="C270" s="49"/>
      <c r="D270" s="49"/>
      <c r="E270" s="49"/>
      <c r="F270" s="49"/>
      <c r="G270" s="49"/>
      <c r="H270" s="49"/>
      <c r="I270" s="49"/>
      <c r="J270" s="49"/>
      <c r="K270" s="172"/>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row>
    <row r="271" spans="1:38" x14ac:dyDescent="0.45">
      <c r="A271" s="49"/>
      <c r="B271" s="49"/>
      <c r="C271" s="49"/>
      <c r="D271" s="49"/>
      <c r="E271" s="49"/>
      <c r="F271" s="49"/>
      <c r="G271" s="49"/>
      <c r="H271" s="49"/>
      <c r="I271" s="49"/>
      <c r="J271" s="49"/>
      <c r="K271" s="172"/>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row>
    <row r="272" spans="1:38" x14ac:dyDescent="0.45">
      <c r="A272" s="49"/>
      <c r="B272" s="49"/>
      <c r="C272" s="49"/>
      <c r="D272" s="49"/>
      <c r="E272" s="49"/>
      <c r="F272" s="49"/>
      <c r="G272" s="49"/>
      <c r="H272" s="49"/>
      <c r="I272" s="49"/>
      <c r="J272" s="49"/>
      <c r="K272" s="172"/>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row>
  </sheetData>
  <sheetProtection sheet="1" formatColumns="0" selectLockedCells="1"/>
  <mergeCells count="68">
    <mergeCell ref="A41:F41"/>
    <mergeCell ref="A1:J1"/>
    <mergeCell ref="A2:J2"/>
    <mergeCell ref="A3:J3"/>
    <mergeCell ref="A7:J7"/>
    <mergeCell ref="A8:J8"/>
    <mergeCell ref="A9:J9"/>
    <mergeCell ref="A37:H37"/>
    <mergeCell ref="A38:B38"/>
    <mergeCell ref="A39:F39"/>
    <mergeCell ref="A40:F40"/>
    <mergeCell ref="A18:J19"/>
    <mergeCell ref="A20:J22"/>
    <mergeCell ref="A23:J25"/>
    <mergeCell ref="A35:J35"/>
    <mergeCell ref="A14:J14"/>
    <mergeCell ref="A54:G54"/>
    <mergeCell ref="A42:F42"/>
    <mergeCell ref="A43:F43"/>
    <mergeCell ref="A44:F44"/>
    <mergeCell ref="A45:F45"/>
    <mergeCell ref="A46:F46"/>
    <mergeCell ref="A47:F47"/>
    <mergeCell ref="A48:F48"/>
    <mergeCell ref="A49:F49"/>
    <mergeCell ref="A50:F50"/>
    <mergeCell ref="A51:F51"/>
    <mergeCell ref="A53:H53"/>
    <mergeCell ref="H70:H71"/>
    <mergeCell ref="A55:G55"/>
    <mergeCell ref="A56:F56"/>
    <mergeCell ref="A57:G57"/>
    <mergeCell ref="A58:G58"/>
    <mergeCell ref="A59:H59"/>
    <mergeCell ref="H60:H61"/>
    <mergeCell ref="H64:H65"/>
    <mergeCell ref="C66:D66"/>
    <mergeCell ref="C67:D67"/>
    <mergeCell ref="H67:H68"/>
    <mergeCell ref="C68:D68"/>
    <mergeCell ref="A76:H76"/>
    <mergeCell ref="K77:K82"/>
    <mergeCell ref="A133:J133"/>
    <mergeCell ref="A134:J134"/>
    <mergeCell ref="A135:H136"/>
    <mergeCell ref="I135:I136"/>
    <mergeCell ref="J135:J136"/>
    <mergeCell ref="I15:J15"/>
    <mergeCell ref="I16:J16"/>
    <mergeCell ref="A26:J28"/>
    <mergeCell ref="G15:H15"/>
    <mergeCell ref="G16:H16"/>
    <mergeCell ref="F178:J178"/>
    <mergeCell ref="F179:J180"/>
    <mergeCell ref="A32:J33"/>
    <mergeCell ref="A29:J31"/>
    <mergeCell ref="F167:J169"/>
    <mergeCell ref="F171:J173"/>
    <mergeCell ref="F175:J177"/>
    <mergeCell ref="A155:H155"/>
    <mergeCell ref="A156:I163"/>
    <mergeCell ref="A164:I164"/>
    <mergeCell ref="A143:J143"/>
    <mergeCell ref="A149:C149"/>
    <mergeCell ref="A150:C150"/>
    <mergeCell ref="A151:C151"/>
    <mergeCell ref="A152:C152"/>
    <mergeCell ref="A153:C153"/>
  </mergeCells>
  <conditionalFormatting sqref="A39:F49">
    <cfRule type="expression" dxfId="19" priority="4">
      <formula>$G39=$F$38</formula>
    </cfRule>
  </conditionalFormatting>
  <conditionalFormatting sqref="A50:F50">
    <cfRule type="expression" dxfId="18" priority="3">
      <formula>$A$56=0</formula>
    </cfRule>
  </conditionalFormatting>
  <conditionalFormatting sqref="A51:F51">
    <cfRule type="expression" dxfId="17" priority="2">
      <formula>$A$56=0</formula>
    </cfRule>
  </conditionalFormatting>
  <conditionalFormatting sqref="A56:G56">
    <cfRule type="expression" dxfId="16" priority="1">
      <formula>$A$56=0</formula>
    </cfRule>
  </conditionalFormatting>
  <dataValidations count="10">
    <dataValidation type="whole" allowBlank="1" showInputMessage="1" showErrorMessage="1" error="KZ kann nur 0, 1, 2 oder 3 sein!" sqref="K128" xr:uid="{44EA6D1A-6F9D-4739-AD34-5BF3F62A6CD8}">
      <formula1>0</formula1>
      <formula2>3</formula2>
    </dataValidation>
    <dataValidation type="decimal" errorStyle="warning" allowBlank="1" showInputMessage="1" showErrorMessage="1" error="Wert ist unplausibel!" sqref="I145:I146" xr:uid="{1151E4B5-23A2-4544-B4CF-168FEC2E9926}">
      <formula1>8</formula1>
      <formula2>20</formula2>
    </dataValidation>
    <dataValidation type="decimal" errorStyle="warning" allowBlank="1" showInputMessage="1" showErrorMessage="1" error="Wert ist unplausibel!" sqref="D145:D146" xr:uid="{A1A7B07A-602D-43C8-A019-506127C1D170}">
      <formula1>30</formula1>
      <formula2>50</formula2>
    </dataValidation>
    <dataValidation type="decimal" errorStyle="warning" allowBlank="1" showInputMessage="1" showErrorMessage="1" error="Bitte Eingabe prüfen!" sqref="J128" xr:uid="{4F4850AE-4832-420E-B96C-6F6AE8C3CEA9}">
      <formula1>-0.05</formula1>
      <formula2>0.07</formula2>
    </dataValidation>
    <dataValidation type="decimal" errorStyle="warning" allowBlank="1" showInputMessage="1" showErrorMessage="1" error="Wert muss negativ sein; über - 15 Tage ist unplausibel." sqref="G70:G71 G73:G74" xr:uid="{D609336C-4166-429B-A78F-2A9AA3B018B4}">
      <formula1>-15</formula1>
      <formula2>0</formula2>
    </dataValidation>
    <dataValidation type="list" showInputMessage="1" showErrorMessage="1" sqref="G39:G51" xr:uid="{53F28AC0-79BB-495D-9DE2-90B9D6EFE863}">
      <formula1>$E$38:$F$38</formula1>
    </dataValidation>
    <dataValidation type="decimal" errorStyle="warning" allowBlank="1" showInputMessage="1" showErrorMessage="1" error="Wert erscheint hoch, bzw darf NICHT größer 0 sein!" sqref="G65:G66" xr:uid="{4F7BB716-06BF-4048-8769-4683B3EE7999}">
      <formula1>-15</formula1>
      <formula2>0</formula2>
    </dataValidation>
    <dataValidation type="decimal" allowBlank="1" showInputMessage="1" showErrorMessage="1" sqref="E67" xr:uid="{8937D81E-1507-4B42-AD73-9205189DBF6B}">
      <formula1>0</formula1>
      <formula2>1</formula2>
    </dataValidation>
    <dataValidation type="date" operator="greaterThan" allowBlank="1" showInputMessage="1" showErrorMessage="1" sqref="A38:B38" xr:uid="{AD81DB18-FAD5-44DF-A9B0-A166DB3AFB19}">
      <formula1>42005</formula1>
    </dataValidation>
    <dataValidation type="decimal" errorStyle="warning" allowBlank="1" showInputMessage="1" showErrorMessage="1" error="Bitte Eingabewert prüfen!" sqref="H39:H51" xr:uid="{59955A20-B6E2-47DA-8A80-D553C3537890}">
      <formula1>0</formula1>
      <formula2>0.2</formula2>
    </dataValidation>
  </dataValidations>
  <hyperlinks>
    <hyperlink ref="A164" r:id="rId1" xr:uid="{A3A17D30-94CF-42E7-9645-CA2BDAB6A551}"/>
    <hyperlink ref="F179" r:id="rId2" xr:uid="{DB2A9787-7A97-4548-A2AF-2ED5138A889F}"/>
  </hyperlinks>
  <pageMargins left="0.7" right="0.7" top="0.78740157499999996" bottom="0.78740157499999996" header="0.3" footer="0.3"/>
  <pageSetup paperSize="9" orientation="portrait" r:id="rId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696EF7-943C-4567-8678-0427335098B4}">
  <sheetPr codeName="Tabelle11">
    <tabColor rgb="FF00B0F0"/>
  </sheetPr>
  <dimension ref="A1:S256"/>
  <sheetViews>
    <sheetView showGridLines="0" showWhiteSpace="0" topLeftCell="A138" zoomScale="120" zoomScaleNormal="120" workbookViewId="0">
      <selection activeCell="H73" sqref="H73"/>
    </sheetView>
  </sheetViews>
  <sheetFormatPr baseColWidth="10" defaultRowHeight="14.25" x14ac:dyDescent="0.45"/>
  <cols>
    <col min="1" max="8" width="9.3984375" style="1" customWidth="1"/>
    <col min="9" max="9" width="9.06640625" style="1" customWidth="1"/>
    <col min="10" max="10" width="2.06640625" style="1" customWidth="1"/>
    <col min="11" max="11" width="1.1328125" style="1" customWidth="1"/>
    <col min="12" max="12" width="10.6640625" style="1" customWidth="1"/>
    <col min="13" max="16" width="10.6640625" style="1" hidden="1" customWidth="1"/>
    <col min="17" max="17" width="10.86328125" style="1" hidden="1" customWidth="1"/>
    <col min="18" max="19" width="10.6640625" style="1" hidden="1" customWidth="1"/>
    <col min="20" max="20" width="10.6640625" style="1" customWidth="1"/>
    <col min="21" max="16384" width="10.6640625" style="1"/>
  </cols>
  <sheetData>
    <row r="1" spans="1:17" ht="18" x14ac:dyDescent="0.55000000000000004">
      <c r="A1" s="584" t="s">
        <v>149</v>
      </c>
      <c r="B1" s="585"/>
      <c r="C1" s="585"/>
      <c r="D1" s="585"/>
      <c r="E1" s="585"/>
      <c r="F1" s="585"/>
      <c r="G1" s="585"/>
      <c r="H1" s="585"/>
      <c r="I1" s="585"/>
      <c r="J1" s="586"/>
    </row>
    <row r="2" spans="1:17" ht="18" x14ac:dyDescent="0.55000000000000004">
      <c r="A2" s="587" t="s">
        <v>150</v>
      </c>
      <c r="B2" s="588"/>
      <c r="C2" s="588"/>
      <c r="D2" s="588"/>
      <c r="E2" s="588"/>
      <c r="F2" s="588"/>
      <c r="G2" s="588"/>
      <c r="H2" s="588"/>
      <c r="I2" s="588"/>
      <c r="J2" s="589"/>
    </row>
    <row r="3" spans="1:17" ht="18" x14ac:dyDescent="0.45">
      <c r="A3" s="877" t="s">
        <v>151</v>
      </c>
      <c r="B3" s="878"/>
      <c r="C3" s="878"/>
      <c r="D3" s="878"/>
      <c r="E3" s="878"/>
      <c r="F3" s="878"/>
      <c r="G3" s="878"/>
      <c r="H3" s="878"/>
      <c r="I3" s="878"/>
      <c r="J3" s="879"/>
    </row>
    <row r="4" spans="1:17" ht="18" customHeight="1" x14ac:dyDescent="0.45">
      <c r="A4" s="889" t="s">
        <v>254</v>
      </c>
      <c r="B4" s="890"/>
      <c r="C4" s="890"/>
      <c r="D4" s="890"/>
      <c r="E4" s="890"/>
      <c r="F4" s="890"/>
      <c r="G4" s="890"/>
      <c r="H4" s="890"/>
      <c r="I4" s="890"/>
      <c r="J4" s="890"/>
      <c r="K4" s="890"/>
      <c r="L4" s="890"/>
      <c r="M4" s="890"/>
      <c r="N4" s="890"/>
      <c r="O4" s="890"/>
      <c r="P4" s="890"/>
      <c r="Q4" s="890"/>
    </row>
    <row r="5" spans="1:17" ht="18" customHeight="1" x14ac:dyDescent="0.45">
      <c r="A5" s="889"/>
      <c r="B5" s="890"/>
      <c r="C5" s="890"/>
      <c r="D5" s="890"/>
      <c r="E5" s="890"/>
      <c r="F5" s="890"/>
      <c r="G5" s="890"/>
      <c r="H5" s="890"/>
      <c r="I5" s="890"/>
      <c r="J5" s="890"/>
      <c r="K5" s="890"/>
      <c r="L5" s="890"/>
      <c r="M5" s="890"/>
      <c r="N5" s="890"/>
      <c r="O5" s="890"/>
      <c r="P5" s="890"/>
      <c r="Q5" s="890"/>
    </row>
    <row r="6" spans="1:17" ht="18" x14ac:dyDescent="0.55000000000000004">
      <c r="A6" s="445"/>
      <c r="B6" s="446"/>
      <c r="C6" s="446"/>
      <c r="D6" s="446"/>
      <c r="E6" s="446"/>
      <c r="F6" s="446"/>
      <c r="G6" s="446"/>
      <c r="H6" s="446"/>
      <c r="I6" s="446"/>
      <c r="J6" s="447"/>
    </row>
    <row r="7" spans="1:17" ht="18" x14ac:dyDescent="0.55000000000000004">
      <c r="A7" s="919"/>
      <c r="B7" s="920"/>
      <c r="C7" s="920"/>
      <c r="D7" s="920"/>
      <c r="E7" s="920"/>
      <c r="F7" s="920"/>
      <c r="G7" s="920"/>
      <c r="H7" s="920"/>
      <c r="I7" s="920"/>
      <c r="J7" s="921"/>
    </row>
    <row r="8" spans="1:17" ht="18" x14ac:dyDescent="0.55000000000000004">
      <c r="A8" s="587" t="s">
        <v>153</v>
      </c>
      <c r="B8" s="588"/>
      <c r="C8" s="588"/>
      <c r="D8" s="588"/>
      <c r="E8" s="588"/>
      <c r="F8" s="588"/>
      <c r="G8" s="588"/>
      <c r="H8" s="588"/>
      <c r="I8" s="588"/>
      <c r="J8" s="589"/>
    </row>
    <row r="9" spans="1:17" ht="15.75" x14ac:dyDescent="0.5">
      <c r="A9" s="880" t="s">
        <v>209</v>
      </c>
      <c r="B9" s="881"/>
      <c r="C9" s="881"/>
      <c r="D9" s="881"/>
      <c r="E9" s="881"/>
      <c r="F9" s="881"/>
      <c r="G9" s="881"/>
      <c r="H9" s="881"/>
      <c r="I9" s="881"/>
      <c r="J9" s="882"/>
    </row>
    <row r="10" spans="1:17" x14ac:dyDescent="0.45">
      <c r="A10" s="511" t="s">
        <v>264</v>
      </c>
      <c r="B10" s="513"/>
      <c r="C10" s="513" t="str">
        <f ca="1">MID(CELL("Dateiname",$A$1),FIND("]", CELL("Dateiname",$A$1))+1,31)</f>
        <v>Maler_ohneBUAG</v>
      </c>
      <c r="D10" s="513"/>
      <c r="E10" s="513"/>
      <c r="F10" s="513"/>
      <c r="G10" s="513"/>
      <c r="H10" s="513"/>
      <c r="I10" s="513"/>
      <c r="J10" s="514"/>
    </row>
    <row r="11" spans="1:17" ht="15.75" x14ac:dyDescent="0.5">
      <c r="A11" s="453"/>
      <c r="B11" s="453"/>
      <c r="C11" s="453"/>
      <c r="D11" s="453"/>
      <c r="E11" s="453"/>
      <c r="F11" s="453"/>
      <c r="G11" s="453"/>
      <c r="H11" s="453"/>
      <c r="I11" s="453"/>
      <c r="J11" s="453"/>
    </row>
    <row r="12" spans="1:17" ht="15.75" x14ac:dyDescent="0.5">
      <c r="A12" s="453"/>
      <c r="B12" s="453"/>
      <c r="C12" s="453"/>
      <c r="D12" s="453"/>
      <c r="F12" s="453"/>
      <c r="G12" s="453"/>
      <c r="H12" s="453"/>
      <c r="I12" s="453"/>
      <c r="J12" s="453"/>
    </row>
    <row r="13" spans="1:17" ht="15.75" x14ac:dyDescent="0.5">
      <c r="A13" s="453"/>
      <c r="B13" s="453"/>
      <c r="C13" s="453"/>
      <c r="D13" s="453"/>
      <c r="E13" s="453"/>
      <c r="F13" s="453"/>
      <c r="G13" s="453"/>
      <c r="H13" s="453"/>
      <c r="I13" s="453"/>
      <c r="J13" s="453"/>
    </row>
    <row r="14" spans="1:17" ht="15.75" x14ac:dyDescent="0.5">
      <c r="A14" s="883" t="s">
        <v>244</v>
      </c>
      <c r="B14" s="884"/>
      <c r="C14" s="884"/>
      <c r="D14" s="884"/>
      <c r="E14" s="884"/>
      <c r="F14" s="884"/>
      <c r="G14" s="884"/>
      <c r="H14" s="884"/>
      <c r="I14" s="884"/>
      <c r="J14" s="885"/>
    </row>
    <row r="15" spans="1:17" ht="15.75" x14ac:dyDescent="0.5">
      <c r="A15" s="477"/>
      <c r="B15" s="485" t="s">
        <v>200</v>
      </c>
      <c r="C15" s="470" t="s">
        <v>107</v>
      </c>
      <c r="D15" s="470" t="s">
        <v>109</v>
      </c>
      <c r="E15" s="470" t="s">
        <v>111</v>
      </c>
      <c r="F15" s="470" t="s">
        <v>113</v>
      </c>
      <c r="G15" s="886" t="s">
        <v>249</v>
      </c>
      <c r="H15" s="886"/>
      <c r="I15" s="833" t="s">
        <v>269</v>
      </c>
      <c r="J15" s="834"/>
    </row>
    <row r="16" spans="1:17" ht="15.75" x14ac:dyDescent="0.5">
      <c r="A16" s="478"/>
      <c r="B16" s="486">
        <f>H52</f>
        <v>0.29569999999999996</v>
      </c>
      <c r="C16" s="479">
        <f>D124</f>
        <v>0.66127124566611417</v>
      </c>
      <c r="D16" s="479">
        <f t="shared" ref="D16:F16" si="0">E124</f>
        <v>0</v>
      </c>
      <c r="E16" s="479">
        <f t="shared" si="0"/>
        <v>0</v>
      </c>
      <c r="F16" s="479">
        <f t="shared" si="0"/>
        <v>0</v>
      </c>
      <c r="G16" s="887">
        <f>C16+D16+E16+F16</f>
        <v>0.66127124566611417</v>
      </c>
      <c r="H16" s="888"/>
      <c r="I16" s="697">
        <f>H128</f>
        <v>0.66127124566611417</v>
      </c>
      <c r="J16" s="698"/>
    </row>
    <row r="17" spans="1:10" ht="15.75" x14ac:dyDescent="0.5">
      <c r="A17" s="459"/>
      <c r="B17" s="462"/>
      <c r="C17" s="459"/>
      <c r="D17" s="459"/>
      <c r="E17" s="459"/>
      <c r="F17" s="459"/>
      <c r="G17" s="459"/>
      <c r="H17" s="459"/>
      <c r="I17" s="459"/>
      <c r="J17" s="459"/>
    </row>
    <row r="18" spans="1:10" ht="15.75" customHeight="1" x14ac:dyDescent="0.45">
      <c r="A18" s="862" t="s">
        <v>245</v>
      </c>
      <c r="B18" s="863"/>
      <c r="C18" s="863"/>
      <c r="D18" s="863"/>
      <c r="E18" s="863"/>
      <c r="F18" s="863"/>
      <c r="G18" s="863"/>
      <c r="H18" s="863"/>
      <c r="I18" s="863"/>
      <c r="J18" s="864"/>
    </row>
    <row r="19" spans="1:10" ht="15.75" customHeight="1" x14ac:dyDescent="0.45">
      <c r="A19" s="856"/>
      <c r="B19" s="857"/>
      <c r="C19" s="857"/>
      <c r="D19" s="857"/>
      <c r="E19" s="857"/>
      <c r="F19" s="857"/>
      <c r="G19" s="857"/>
      <c r="H19" s="857"/>
      <c r="I19" s="857"/>
      <c r="J19" s="858"/>
    </row>
    <row r="20" spans="1:10" ht="14.25" customHeight="1" x14ac:dyDescent="0.45">
      <c r="A20" s="856" t="s">
        <v>246</v>
      </c>
      <c r="B20" s="857"/>
      <c r="C20" s="857"/>
      <c r="D20" s="857"/>
      <c r="E20" s="857"/>
      <c r="F20" s="857"/>
      <c r="G20" s="857"/>
      <c r="H20" s="857"/>
      <c r="I20" s="857"/>
      <c r="J20" s="858"/>
    </row>
    <row r="21" spans="1:10" ht="14.25" customHeight="1" x14ac:dyDescent="0.45">
      <c r="A21" s="856"/>
      <c r="B21" s="857"/>
      <c r="C21" s="857"/>
      <c r="D21" s="857"/>
      <c r="E21" s="857"/>
      <c r="F21" s="857"/>
      <c r="G21" s="857"/>
      <c r="H21" s="857"/>
      <c r="I21" s="857"/>
      <c r="J21" s="858"/>
    </row>
    <row r="22" spans="1:10" ht="15.75" customHeight="1" x14ac:dyDescent="0.45">
      <c r="A22" s="856"/>
      <c r="B22" s="857"/>
      <c r="C22" s="857"/>
      <c r="D22" s="857"/>
      <c r="E22" s="857"/>
      <c r="F22" s="857"/>
      <c r="G22" s="857"/>
      <c r="H22" s="857"/>
      <c r="I22" s="857"/>
      <c r="J22" s="858"/>
    </row>
    <row r="23" spans="1:10" x14ac:dyDescent="0.45">
      <c r="A23" s="856" t="s">
        <v>247</v>
      </c>
      <c r="B23" s="857"/>
      <c r="C23" s="857"/>
      <c r="D23" s="857"/>
      <c r="E23" s="857"/>
      <c r="F23" s="857"/>
      <c r="G23" s="857"/>
      <c r="H23" s="857"/>
      <c r="I23" s="857"/>
      <c r="J23" s="858"/>
    </row>
    <row r="24" spans="1:10" x14ac:dyDescent="0.45">
      <c r="A24" s="856"/>
      <c r="B24" s="857"/>
      <c r="C24" s="857"/>
      <c r="D24" s="857"/>
      <c r="E24" s="857"/>
      <c r="F24" s="857"/>
      <c r="G24" s="857"/>
      <c r="H24" s="857"/>
      <c r="I24" s="857"/>
      <c r="J24" s="858"/>
    </row>
    <row r="25" spans="1:10" x14ac:dyDescent="0.45">
      <c r="A25" s="856"/>
      <c r="B25" s="857"/>
      <c r="C25" s="857"/>
      <c r="D25" s="857"/>
      <c r="E25" s="857"/>
      <c r="F25" s="857"/>
      <c r="G25" s="857"/>
      <c r="H25" s="857"/>
      <c r="I25" s="857"/>
      <c r="J25" s="858"/>
    </row>
    <row r="26" spans="1:10" x14ac:dyDescent="0.45">
      <c r="A26" s="856" t="s">
        <v>248</v>
      </c>
      <c r="B26" s="857"/>
      <c r="C26" s="857"/>
      <c r="D26" s="857"/>
      <c r="E26" s="857"/>
      <c r="F26" s="857"/>
      <c r="G26" s="857"/>
      <c r="H26" s="857"/>
      <c r="I26" s="857"/>
      <c r="J26" s="858"/>
    </row>
    <row r="27" spans="1:10" x14ac:dyDescent="0.45">
      <c r="A27" s="856"/>
      <c r="B27" s="857"/>
      <c r="C27" s="857"/>
      <c r="D27" s="857"/>
      <c r="E27" s="857"/>
      <c r="F27" s="857"/>
      <c r="G27" s="857"/>
      <c r="H27" s="857"/>
      <c r="I27" s="857"/>
      <c r="J27" s="858"/>
    </row>
    <row r="28" spans="1:10" x14ac:dyDescent="0.45">
      <c r="A28" s="859"/>
      <c r="B28" s="860"/>
      <c r="C28" s="860"/>
      <c r="D28" s="860"/>
      <c r="E28" s="860"/>
      <c r="F28" s="860"/>
      <c r="G28" s="860"/>
      <c r="H28" s="860"/>
      <c r="I28" s="860"/>
      <c r="J28" s="861"/>
    </row>
    <row r="29" spans="1:10" x14ac:dyDescent="0.45">
      <c r="A29" s="862" t="s">
        <v>250</v>
      </c>
      <c r="B29" s="863"/>
      <c r="C29" s="863"/>
      <c r="D29" s="863"/>
      <c r="E29" s="863"/>
      <c r="F29" s="863"/>
      <c r="G29" s="863"/>
      <c r="H29" s="863"/>
      <c r="I29" s="863"/>
      <c r="J29" s="864"/>
    </row>
    <row r="30" spans="1:10" x14ac:dyDescent="0.45">
      <c r="A30" s="856"/>
      <c r="B30" s="857"/>
      <c r="C30" s="857"/>
      <c r="D30" s="857"/>
      <c r="E30" s="857"/>
      <c r="F30" s="857"/>
      <c r="G30" s="857"/>
      <c r="H30" s="857"/>
      <c r="I30" s="857"/>
      <c r="J30" s="858"/>
    </row>
    <row r="31" spans="1:10" ht="15.75" customHeight="1" x14ac:dyDescent="0.45">
      <c r="A31" s="859"/>
      <c r="B31" s="860"/>
      <c r="C31" s="860"/>
      <c r="D31" s="860"/>
      <c r="E31" s="860"/>
      <c r="F31" s="860"/>
      <c r="G31" s="860"/>
      <c r="H31" s="860"/>
      <c r="I31" s="860"/>
      <c r="J31" s="861"/>
    </row>
    <row r="32" spans="1:10" ht="15.75" customHeight="1" x14ac:dyDescent="0.45">
      <c r="A32" s="865" t="s">
        <v>252</v>
      </c>
      <c r="B32" s="866"/>
      <c r="C32" s="866"/>
      <c r="D32" s="866"/>
      <c r="E32" s="866"/>
      <c r="F32" s="866"/>
      <c r="G32" s="866"/>
      <c r="H32" s="866"/>
      <c r="I32" s="866"/>
      <c r="J32" s="867"/>
    </row>
    <row r="33" spans="1:10" ht="15.75" customHeight="1" x14ac:dyDescent="0.45">
      <c r="A33" s="868"/>
      <c r="B33" s="869"/>
      <c r="C33" s="869"/>
      <c r="D33" s="869"/>
      <c r="E33" s="869"/>
      <c r="F33" s="869"/>
      <c r="G33" s="869"/>
      <c r="H33" s="869"/>
      <c r="I33" s="869"/>
      <c r="J33" s="870"/>
    </row>
    <row r="34" spans="1:10" ht="15.75" x14ac:dyDescent="0.5">
      <c r="A34" s="470"/>
      <c r="B34" s="470"/>
      <c r="C34" s="470"/>
      <c r="D34" s="470"/>
      <c r="E34" s="470"/>
      <c r="F34" s="470"/>
      <c r="G34" s="470"/>
      <c r="H34" s="470"/>
      <c r="I34" s="470"/>
      <c r="J34" s="470"/>
    </row>
    <row r="35" spans="1:10" ht="15.75" x14ac:dyDescent="0.45">
      <c r="A35" s="871" t="s">
        <v>251</v>
      </c>
      <c r="B35" s="871"/>
      <c r="C35" s="871"/>
      <c r="D35" s="871"/>
      <c r="E35" s="871"/>
      <c r="F35" s="871"/>
      <c r="G35" s="871"/>
      <c r="H35" s="871"/>
      <c r="I35" s="871"/>
      <c r="J35" s="871"/>
    </row>
    <row r="36" spans="1:10" x14ac:dyDescent="0.45">
      <c r="B36" s="2"/>
      <c r="H36" s="280"/>
    </row>
    <row r="37" spans="1:10" x14ac:dyDescent="0.45">
      <c r="A37" s="776" t="s">
        <v>41</v>
      </c>
      <c r="B37" s="777"/>
      <c r="C37" s="777"/>
      <c r="D37" s="777"/>
      <c r="E37" s="777"/>
      <c r="F37" s="777"/>
      <c r="G37" s="778"/>
      <c r="H37" s="779"/>
    </row>
    <row r="38" spans="1:10" x14ac:dyDescent="0.45">
      <c r="A38" s="872">
        <f>'DPNK-Stamm'!B2</f>
        <v>45292</v>
      </c>
      <c r="B38" s="873"/>
      <c r="C38" s="206"/>
      <c r="D38" s="42"/>
      <c r="E38" s="277" t="s">
        <v>82</v>
      </c>
      <c r="F38" s="278" t="s">
        <v>84</v>
      </c>
      <c r="G38" s="45"/>
      <c r="H38" s="241" t="s">
        <v>20</v>
      </c>
    </row>
    <row r="39" spans="1:10" x14ac:dyDescent="0.45">
      <c r="A39" s="874" t="str">
        <f>'DPNK-Stamm'!A4</f>
        <v>Arbeitslosenversicherung</v>
      </c>
      <c r="B39" s="875"/>
      <c r="C39" s="875"/>
      <c r="D39" s="875"/>
      <c r="E39" s="875"/>
      <c r="F39" s="876"/>
      <c r="G39" s="316" t="s">
        <v>82</v>
      </c>
      <c r="H39" s="238">
        <f>IF(G39=$E$38,'DPNK-Stamm'!H4,"")</f>
        <v>2.9499999999999998E-2</v>
      </c>
    </row>
    <row r="40" spans="1:10" x14ac:dyDescent="0.45">
      <c r="A40" s="717" t="str">
        <f>'DPNK-Stamm'!A5</f>
        <v>Zuschlag Insolvenzentgeltsicherung</v>
      </c>
      <c r="B40" s="718"/>
      <c r="C40" s="718"/>
      <c r="D40" s="718"/>
      <c r="E40" s="718"/>
      <c r="F40" s="719"/>
      <c r="G40" s="317" t="s">
        <v>82</v>
      </c>
      <c r="H40" s="239">
        <f>IF(G40=$E$38,'DPNK-Stamm'!H5,"")</f>
        <v>1E-3</v>
      </c>
    </row>
    <row r="41" spans="1:10" x14ac:dyDescent="0.45">
      <c r="A41" s="717" t="str">
        <f>'DPNK-Stamm'!A6</f>
        <v>Pensionsversicherung ASVG</v>
      </c>
      <c r="B41" s="718"/>
      <c r="C41" s="718"/>
      <c r="D41" s="718"/>
      <c r="E41" s="718"/>
      <c r="F41" s="719"/>
      <c r="G41" s="317" t="s">
        <v>82</v>
      </c>
      <c r="H41" s="239">
        <f>IF(G41=$E$38,'DPNK-Stamm'!H6,"")</f>
        <v>0.1255</v>
      </c>
    </row>
    <row r="42" spans="1:10" x14ac:dyDescent="0.45">
      <c r="A42" s="717" t="str">
        <f>'DPNK-Stamm'!A7</f>
        <v>Krankenversicherung ASVG</v>
      </c>
      <c r="B42" s="718"/>
      <c r="C42" s="718"/>
      <c r="D42" s="718"/>
      <c r="E42" s="718"/>
      <c r="F42" s="719"/>
      <c r="G42" s="317" t="s">
        <v>82</v>
      </c>
      <c r="H42" s="239">
        <f>IF(G42=$E$38,'DPNK-Stamm'!H7,"")</f>
        <v>3.78E-2</v>
      </c>
    </row>
    <row r="43" spans="1:10" x14ac:dyDescent="0.45">
      <c r="A43" s="717" t="str">
        <f>'DPNK-Stamm'!A8</f>
        <v>Unfallversicherung</v>
      </c>
      <c r="B43" s="718"/>
      <c r="C43" s="718"/>
      <c r="D43" s="718"/>
      <c r="E43" s="718"/>
      <c r="F43" s="719"/>
      <c r="G43" s="317" t="s">
        <v>82</v>
      </c>
      <c r="H43" s="239">
        <f>IF(G43=$E$38,'DPNK-Stamm'!H8,"")</f>
        <v>1.0999999999999999E-2</v>
      </c>
    </row>
    <row r="44" spans="1:10" x14ac:dyDescent="0.45">
      <c r="A44" s="717" t="str">
        <f>'DPNK-Stamm'!A9</f>
        <v>Familienlastenausgleichsfonds (FLAF) - Vorgezogene Reduktion von 3,9% auf</v>
      </c>
      <c r="B44" s="718"/>
      <c r="C44" s="718"/>
      <c r="D44" s="718"/>
      <c r="E44" s="718"/>
      <c r="F44" s="719"/>
      <c r="G44" s="317" t="s">
        <v>82</v>
      </c>
      <c r="H44" s="239">
        <f>IF(G44=$E$38,'DPNK-Stamm'!H9,"")</f>
        <v>3.6999999999999998E-2</v>
      </c>
    </row>
    <row r="45" spans="1:10" x14ac:dyDescent="0.45">
      <c r="A45" s="717" t="str">
        <f>'DPNK-Stamm'!A10</f>
        <v>DZ zum FLAF (im Mittel; bitte zutreffenden Bundesländerwert eintragen)</v>
      </c>
      <c r="B45" s="718"/>
      <c r="C45" s="718"/>
      <c r="D45" s="718"/>
      <c r="E45" s="718"/>
      <c r="F45" s="719"/>
      <c r="G45" s="317" t="s">
        <v>82</v>
      </c>
      <c r="H45" s="239">
        <f>IF(G45=$E$38,'DPNK-Stamm'!H10,"")</f>
        <v>3.5999999999999999E-3</v>
      </c>
    </row>
    <row r="46" spans="1:10" x14ac:dyDescent="0.45">
      <c r="A46" s="717" t="str">
        <f>'DPNK-Stamm'!A11</f>
        <v>Wohnbauförderungsbeitrag</v>
      </c>
      <c r="B46" s="718"/>
      <c r="C46" s="718"/>
      <c r="D46" s="718"/>
      <c r="E46" s="718"/>
      <c r="F46" s="719"/>
      <c r="G46" s="317" t="s">
        <v>82</v>
      </c>
      <c r="H46" s="239">
        <f>IF(G46=$E$38,'DPNK-Stamm'!H11,"")</f>
        <v>5.0000000000000001E-3</v>
      </c>
    </row>
    <row r="47" spans="1:10" x14ac:dyDescent="0.45">
      <c r="A47" s="717" t="str">
        <f>'DPNK-Stamm'!A12</f>
        <v>Schlechtwetterentschädigungsbeitrag</v>
      </c>
      <c r="B47" s="718"/>
      <c r="C47" s="718"/>
      <c r="D47" s="718"/>
      <c r="E47" s="718"/>
      <c r="F47" s="719"/>
      <c r="G47" s="317" t="s">
        <v>84</v>
      </c>
      <c r="H47" s="239" t="str">
        <f>IF(G47=$E$38,'DPNK-Stamm'!H12,"")</f>
        <v/>
      </c>
    </row>
    <row r="48" spans="1:10" x14ac:dyDescent="0.45">
      <c r="A48" s="717" t="str">
        <f>'DPNK-Stamm'!A13</f>
        <v>Kommunalsteuer</v>
      </c>
      <c r="B48" s="718"/>
      <c r="C48" s="718"/>
      <c r="D48" s="718"/>
      <c r="E48" s="718"/>
      <c r="F48" s="719"/>
      <c r="G48" s="317" t="s">
        <v>82</v>
      </c>
      <c r="H48" s="239">
        <f>IF(G48=$E$38,'DPNK-Stamm'!H13,"")</f>
        <v>0.03</v>
      </c>
    </row>
    <row r="49" spans="1:10" x14ac:dyDescent="0.45">
      <c r="A49" s="717" t="str">
        <f>'DPNK-Stamm'!A14</f>
        <v>Abfertigung-Neu (Betriebl. Mitarbeitervorsorge)</v>
      </c>
      <c r="B49" s="718"/>
      <c r="C49" s="718"/>
      <c r="D49" s="718"/>
      <c r="E49" s="718"/>
      <c r="F49" s="719"/>
      <c r="G49" s="317" t="s">
        <v>82</v>
      </c>
      <c r="H49" s="239">
        <f>IF(G49=$E$38,'DPNK-Stamm'!H14,"")</f>
        <v>1.5299999999999999E-2</v>
      </c>
    </row>
    <row r="50" spans="1:10" x14ac:dyDescent="0.45">
      <c r="A50" s="618" t="str">
        <f>'DPNK-Stamm'!A15</f>
        <v>frei</v>
      </c>
      <c r="B50" s="619"/>
      <c r="C50" s="619"/>
      <c r="D50" s="619"/>
      <c r="E50" s="619"/>
      <c r="F50" s="830"/>
      <c r="G50" s="317"/>
      <c r="H50" s="239" t="str">
        <f>IF(G50=$E$38,'DPNK-Stamm'!H15,"")</f>
        <v/>
      </c>
    </row>
    <row r="51" spans="1:10" x14ac:dyDescent="0.45">
      <c r="A51" s="740" t="str">
        <f>'DPNK-Stamm'!A16</f>
        <v>frei</v>
      </c>
      <c r="B51" s="741"/>
      <c r="C51" s="741"/>
      <c r="D51" s="741"/>
      <c r="E51" s="741"/>
      <c r="F51" s="837"/>
      <c r="G51" s="318"/>
      <c r="H51" s="240" t="str">
        <f>IF(G51=$E$38,'DPNK-Stamm'!H16,"")</f>
        <v/>
      </c>
    </row>
    <row r="52" spans="1:10" x14ac:dyDescent="0.45">
      <c r="A52" s="68" t="s">
        <v>42</v>
      </c>
      <c r="B52" s="69"/>
      <c r="C52" s="69"/>
      <c r="D52" s="69"/>
      <c r="E52" s="69"/>
      <c r="F52" s="69"/>
      <c r="G52" s="106"/>
      <c r="H52" s="248">
        <f>SUM(H39:H51)</f>
        <v>0.29569999999999996</v>
      </c>
    </row>
    <row r="53" spans="1:10" x14ac:dyDescent="0.45">
      <c r="A53" s="69"/>
      <c r="B53" s="69"/>
      <c r="C53" s="69"/>
      <c r="D53" s="69"/>
      <c r="E53" s="69"/>
      <c r="F53" s="69"/>
      <c r="G53" s="106"/>
      <c r="H53" s="560"/>
    </row>
    <row r="54" spans="1:10" x14ac:dyDescent="0.45">
      <c r="A54" s="734"/>
      <c r="B54" s="734"/>
      <c r="C54" s="734"/>
      <c r="D54" s="734"/>
      <c r="E54" s="734"/>
      <c r="F54" s="734"/>
      <c r="G54" s="734"/>
      <c r="H54" s="734"/>
    </row>
    <row r="55" spans="1:10" x14ac:dyDescent="0.45">
      <c r="A55" s="838" t="str">
        <f>'DPNK-Stamm'!A20</f>
        <v>DPNK auf laufendes Entgelt</v>
      </c>
      <c r="B55" s="839"/>
      <c r="C55" s="839"/>
      <c r="D55" s="839"/>
      <c r="E55" s="839"/>
      <c r="F55" s="839"/>
      <c r="G55" s="839"/>
      <c r="H55" s="72">
        <f>H52</f>
        <v>0.29569999999999996</v>
      </c>
    </row>
    <row r="56" spans="1:10" x14ac:dyDescent="0.45">
      <c r="A56" s="824" t="str">
        <f>'DPNK-Stamm'!A21</f>
        <v>abzüglich Wohnbauförderungsbeitrag</v>
      </c>
      <c r="B56" s="825"/>
      <c r="C56" s="825"/>
      <c r="D56" s="825"/>
      <c r="E56" s="825"/>
      <c r="F56" s="825"/>
      <c r="G56" s="825"/>
      <c r="H56" s="243">
        <f>'DPNK-Stamm'!H21</f>
        <v>-5.0000000000000001E-3</v>
      </c>
    </row>
    <row r="57" spans="1:10" x14ac:dyDescent="0.45">
      <c r="A57" s="740">
        <f>'DPNK-Stamm'!A22</f>
        <v>0</v>
      </c>
      <c r="B57" s="741"/>
      <c r="C57" s="741"/>
      <c r="D57" s="741"/>
      <c r="E57" s="741"/>
      <c r="F57" s="741"/>
      <c r="G57" s="741"/>
      <c r="H57" s="71">
        <f>'DPNK-Stamm'!H22</f>
        <v>0</v>
      </c>
    </row>
    <row r="58" spans="1:10" x14ac:dyDescent="0.45">
      <c r="A58" s="735" t="str">
        <f>'DPNK-Stamm'!A23</f>
        <v>Direkte Personalnebenkosten auf Sonderzahlungen</v>
      </c>
      <c r="B58" s="736"/>
      <c r="C58" s="736"/>
      <c r="D58" s="736"/>
      <c r="E58" s="736"/>
      <c r="F58" s="736"/>
      <c r="G58" s="736"/>
      <c r="H58" s="70">
        <f>SUM(H55:H57)</f>
        <v>0.29069999999999996</v>
      </c>
    </row>
    <row r="60" spans="1:10" x14ac:dyDescent="0.45">
      <c r="A60" s="185" t="s">
        <v>0</v>
      </c>
      <c r="B60" s="186"/>
      <c r="C60" s="186"/>
      <c r="D60" s="186"/>
      <c r="E60" s="186"/>
      <c r="F60" s="186"/>
      <c r="G60" s="186"/>
      <c r="H60" s="186"/>
      <c r="I60" s="187"/>
      <c r="J60" s="200"/>
    </row>
    <row r="61" spans="1:10" x14ac:dyDescent="0.45">
      <c r="A61" s="4" t="s">
        <v>1</v>
      </c>
      <c r="B61" s="188"/>
      <c r="C61" s="188"/>
      <c r="D61" s="188"/>
      <c r="E61" s="5"/>
      <c r="F61" s="5"/>
      <c r="G61" s="5"/>
      <c r="H61" s="6" t="s">
        <v>2</v>
      </c>
      <c r="I61" s="7" t="s">
        <v>3</v>
      </c>
      <c r="J61" s="196"/>
    </row>
    <row r="62" spans="1:10" x14ac:dyDescent="0.45">
      <c r="A62" s="8" t="s">
        <v>120</v>
      </c>
      <c r="B62" s="189"/>
      <c r="C62" s="189"/>
      <c r="D62" s="189"/>
      <c r="E62" s="9"/>
      <c r="F62" s="9"/>
      <c r="G62" s="9"/>
      <c r="H62" s="10">
        <v>365.25</v>
      </c>
      <c r="I62" s="11"/>
      <c r="J62" s="9"/>
    </row>
    <row r="63" spans="1:10" x14ac:dyDescent="0.45">
      <c r="A63" s="12" t="s">
        <v>5</v>
      </c>
      <c r="B63" s="13"/>
      <c r="C63" s="13"/>
      <c r="D63" s="13"/>
      <c r="E63" s="13"/>
      <c r="F63" s="13"/>
      <c r="G63" s="13"/>
      <c r="H63" s="14">
        <f>-H62/7*2</f>
        <v>-104.35714285714286</v>
      </c>
      <c r="I63" s="15"/>
      <c r="J63" s="9"/>
    </row>
    <row r="64" spans="1:10" x14ac:dyDescent="0.45">
      <c r="A64" s="16" t="s">
        <v>7</v>
      </c>
      <c r="B64" s="17"/>
      <c r="C64" s="17"/>
      <c r="D64" s="17"/>
      <c r="E64" s="17"/>
      <c r="F64" s="17"/>
      <c r="G64" s="17"/>
      <c r="H64" s="18">
        <f>SUM(H62:H63)</f>
        <v>260.89285714285711</v>
      </c>
      <c r="I64" s="15"/>
      <c r="J64" s="9"/>
    </row>
    <row r="65" spans="1:14" x14ac:dyDescent="0.45">
      <c r="A65" s="8" t="s">
        <v>121</v>
      </c>
      <c r="B65" s="189"/>
      <c r="C65" s="189"/>
      <c r="D65" s="189"/>
      <c r="E65" s="9"/>
      <c r="F65" s="9"/>
      <c r="G65" s="9"/>
      <c r="H65" s="19">
        <v>-10.5</v>
      </c>
      <c r="I65" s="840">
        <f>-H65-H66</f>
        <v>11.928571428571429</v>
      </c>
      <c r="J65" s="201"/>
    </row>
    <row r="66" spans="1:14" x14ac:dyDescent="0.45">
      <c r="A66" s="8" t="s">
        <v>259</v>
      </c>
      <c r="B66" s="189"/>
      <c r="C66" s="189"/>
      <c r="D66" s="189"/>
      <c r="E66" s="9"/>
      <c r="G66" s="504">
        <v>1</v>
      </c>
      <c r="H66" s="314">
        <f>-2*5/7*G66</f>
        <v>-1.4285714285714286</v>
      </c>
      <c r="I66" s="840"/>
      <c r="J66" s="201"/>
    </row>
    <row r="67" spans="1:14" x14ac:dyDescent="0.45">
      <c r="A67" s="8" t="s">
        <v>11</v>
      </c>
      <c r="B67" s="189"/>
      <c r="C67" s="312">
        <v>0.85</v>
      </c>
      <c r="D67" s="841">
        <v>5</v>
      </c>
      <c r="E67" s="841"/>
      <c r="F67" s="20">
        <v>5</v>
      </c>
      <c r="G67" s="3"/>
      <c r="H67" s="19">
        <f>-5*D67*C67</f>
        <v>-21.25</v>
      </c>
      <c r="I67" s="836">
        <f>-H67-H68</f>
        <v>25.75</v>
      </c>
      <c r="J67" s="202"/>
    </row>
    <row r="68" spans="1:14" x14ac:dyDescent="0.45">
      <c r="A68" s="21" t="s">
        <v>13</v>
      </c>
      <c r="B68" s="190"/>
      <c r="C68" s="22">
        <f>1-C67</f>
        <v>0.15000000000000002</v>
      </c>
      <c r="D68" s="835">
        <v>6</v>
      </c>
      <c r="E68" s="835"/>
      <c r="F68" s="23">
        <v>5</v>
      </c>
      <c r="G68" s="208"/>
      <c r="H68" s="24">
        <f>-5*D68*C68</f>
        <v>-4.5000000000000009</v>
      </c>
      <c r="I68" s="836"/>
      <c r="J68" s="202"/>
      <c r="M68" s="280"/>
    </row>
    <row r="69" spans="1:14" x14ac:dyDescent="0.45">
      <c r="A69" s="204" t="s">
        <v>15</v>
      </c>
      <c r="B69" s="561"/>
      <c r="C69" s="9"/>
      <c r="D69" s="9"/>
      <c r="E69" s="9"/>
      <c r="F69" s="9"/>
      <c r="G69" s="9"/>
      <c r="H69" s="25">
        <f>SUM(H64:H68)</f>
        <v>223.21428571428569</v>
      </c>
      <c r="I69" s="15"/>
      <c r="J69" s="9"/>
      <c r="M69" s="280"/>
    </row>
    <row r="70" spans="1:14" x14ac:dyDescent="0.45">
      <c r="A70" s="197" t="s">
        <v>290</v>
      </c>
      <c r="B70" s="9"/>
      <c r="C70" s="9"/>
      <c r="D70" s="9"/>
      <c r="E70" s="9"/>
      <c r="F70" s="9"/>
      <c r="G70" s="9"/>
      <c r="H70" s="100">
        <v>-11</v>
      </c>
      <c r="I70" s="836">
        <f>-H70-H71</f>
        <v>13.5</v>
      </c>
      <c r="J70" s="202"/>
      <c r="M70" s="280"/>
    </row>
    <row r="71" spans="1:14" x14ac:dyDescent="0.45">
      <c r="A71" s="12" t="s">
        <v>291</v>
      </c>
      <c r="B71" s="13"/>
      <c r="C71" s="13"/>
      <c r="D71" s="13"/>
      <c r="E71" s="13"/>
      <c r="F71" s="13"/>
      <c r="G71" s="13"/>
      <c r="H71" s="100">
        <v>-2.5</v>
      </c>
      <c r="I71" s="836"/>
      <c r="J71" s="202"/>
      <c r="M71" s="280"/>
      <c r="N71" s="280"/>
    </row>
    <row r="72" spans="1:14" x14ac:dyDescent="0.45">
      <c r="A72" s="204" t="s">
        <v>287</v>
      </c>
      <c r="B72" s="561"/>
      <c r="C72" s="9"/>
      <c r="D72" s="9"/>
      <c r="E72" s="9"/>
      <c r="F72" s="9"/>
      <c r="G72" s="9"/>
      <c r="H72" s="10">
        <f>SUM(H69:H71)</f>
        <v>209.71428571428569</v>
      </c>
      <c r="I72" s="15"/>
      <c r="J72" s="9"/>
    </row>
    <row r="73" spans="1:14" x14ac:dyDescent="0.45">
      <c r="A73" s="197" t="s">
        <v>292</v>
      </c>
      <c r="B73" s="9"/>
      <c r="C73" s="9"/>
      <c r="D73" s="9"/>
      <c r="E73" s="9"/>
      <c r="F73" s="9"/>
      <c r="G73" s="9"/>
      <c r="H73" s="100">
        <v>0</v>
      </c>
      <c r="I73" s="33"/>
      <c r="J73" s="9"/>
    </row>
    <row r="74" spans="1:14" x14ac:dyDescent="0.45">
      <c r="A74" s="21" t="s">
        <v>289</v>
      </c>
      <c r="B74" s="190"/>
      <c r="C74" s="190"/>
      <c r="D74" s="190"/>
      <c r="E74" s="13"/>
      <c r="F74" s="13"/>
      <c r="G74" s="13"/>
      <c r="H74" s="100">
        <v>-7.5</v>
      </c>
      <c r="I74" s="199">
        <f t="shared" ref="I74" si="1">-H74</f>
        <v>7.5</v>
      </c>
      <c r="J74" s="25"/>
    </row>
    <row r="75" spans="1:14" x14ac:dyDescent="0.45">
      <c r="A75" s="562" t="s">
        <v>288</v>
      </c>
      <c r="B75" s="281"/>
      <c r="C75" s="281"/>
      <c r="D75" s="281"/>
      <c r="E75" s="13"/>
      <c r="F75" s="13" t="s">
        <v>18</v>
      </c>
      <c r="G75" s="208"/>
      <c r="H75" s="282">
        <f>SUM(H72:H74)</f>
        <v>202.21428571428569</v>
      </c>
      <c r="I75" s="26">
        <f>SUM(I62:I74)</f>
        <v>58.678571428571431</v>
      </c>
      <c r="J75" s="25"/>
    </row>
    <row r="76" spans="1:14" x14ac:dyDescent="0.45">
      <c r="A76" s="855"/>
      <c r="B76" s="855"/>
      <c r="C76" s="855"/>
      <c r="D76" s="855"/>
      <c r="E76" s="855"/>
      <c r="F76" s="855"/>
      <c r="G76" s="855"/>
      <c r="H76" s="855"/>
      <c r="I76" s="855"/>
    </row>
    <row r="77" spans="1:14" ht="15.75" x14ac:dyDescent="0.45">
      <c r="A77" s="218" t="s">
        <v>19</v>
      </c>
      <c r="B77" s="219"/>
      <c r="C77" s="219"/>
      <c r="D77" s="219"/>
      <c r="E77" s="220"/>
      <c r="F77" s="221"/>
      <c r="G77" s="221"/>
      <c r="H77" s="221"/>
      <c r="I77" s="222"/>
      <c r="J77" s="843" t="s">
        <v>47</v>
      </c>
    </row>
    <row r="78" spans="1:14" x14ac:dyDescent="0.45">
      <c r="A78" s="68" t="s">
        <v>203</v>
      </c>
      <c r="B78" s="69"/>
      <c r="C78" s="69"/>
      <c r="D78" s="69"/>
      <c r="E78" s="113"/>
      <c r="F78" s="223" t="s">
        <v>18</v>
      </c>
      <c r="G78" s="223" t="s">
        <v>20</v>
      </c>
      <c r="H78" s="224" t="s">
        <v>49</v>
      </c>
      <c r="I78" s="225" t="s">
        <v>50</v>
      </c>
      <c r="J78" s="844"/>
    </row>
    <row r="79" spans="1:14" x14ac:dyDescent="0.45">
      <c r="A79" s="226"/>
      <c r="B79" s="110"/>
      <c r="C79" s="110"/>
      <c r="D79" s="110"/>
      <c r="E79" s="109"/>
      <c r="F79" s="227"/>
      <c r="G79" s="227"/>
      <c r="H79" s="228"/>
      <c r="I79" s="229"/>
      <c r="J79" s="844"/>
    </row>
    <row r="80" spans="1:14" x14ac:dyDescent="0.45">
      <c r="A80" s="203" t="s">
        <v>21</v>
      </c>
      <c r="B80" s="189"/>
      <c r="C80" s="189"/>
      <c r="D80" s="189"/>
      <c r="E80" s="9"/>
      <c r="F80" s="27">
        <f>H75</f>
        <v>202.21428571428569</v>
      </c>
      <c r="G80" s="28">
        <f>F80/F80</f>
        <v>1</v>
      </c>
      <c r="H80" s="198">
        <f>G80*H$52</f>
        <v>0.29569999999999996</v>
      </c>
      <c r="I80" s="29">
        <f>G80*(1+H80)</f>
        <v>1.2957000000000001</v>
      </c>
      <c r="J80" s="844"/>
    </row>
    <row r="81" spans="1:17" x14ac:dyDescent="0.45">
      <c r="A81" s="8" t="s">
        <v>22</v>
      </c>
      <c r="B81" s="189"/>
      <c r="C81" s="189"/>
      <c r="D81" s="189"/>
      <c r="E81" s="9"/>
      <c r="F81" s="30"/>
      <c r="G81" s="31"/>
      <c r="H81" s="198"/>
      <c r="I81" s="29"/>
      <c r="J81" s="844"/>
    </row>
    <row r="82" spans="1:17" x14ac:dyDescent="0.45">
      <c r="A82" s="204" t="s">
        <v>118</v>
      </c>
      <c r="B82" s="9"/>
      <c r="C82" s="9"/>
      <c r="D82" s="9"/>
      <c r="E82" s="9"/>
      <c r="F82" s="30"/>
      <c r="G82" s="31"/>
      <c r="H82" s="198"/>
      <c r="I82" s="29"/>
      <c r="J82" s="845"/>
    </row>
    <row r="83" spans="1:17" x14ac:dyDescent="0.45">
      <c r="A83" s="197" t="s">
        <v>119</v>
      </c>
      <c r="B83" s="9"/>
      <c r="C83" s="9"/>
      <c r="D83" s="9"/>
      <c r="E83" s="9"/>
      <c r="F83" s="30">
        <f>I65</f>
        <v>11.928571428571429</v>
      </c>
      <c r="G83" s="31">
        <f>F83/F$80</f>
        <v>5.8989756269869312E-2</v>
      </c>
      <c r="H83" s="198">
        <f>H80</f>
        <v>0.29569999999999996</v>
      </c>
      <c r="I83" s="29">
        <f t="shared" ref="I83:I94" si="2">G83*(1+H83)</f>
        <v>7.6433027198869671E-2</v>
      </c>
      <c r="J83" s="253">
        <v>0</v>
      </c>
      <c r="M83" s="330">
        <f>IF($J83=0,$I83,0)</f>
        <v>7.6433027198869671E-2</v>
      </c>
      <c r="N83" s="330">
        <f>IF($J83=1,$I83,0)</f>
        <v>0</v>
      </c>
      <c r="O83" s="330">
        <f>IF($J83=2,$I83,0)</f>
        <v>0</v>
      </c>
      <c r="P83" s="330">
        <f>IF($J83=3,$I83,0)</f>
        <v>0</v>
      </c>
      <c r="Q83" s="337">
        <f t="shared" ref="Q83:Q102" si="3">IF($K83=3,$J83,0)</f>
        <v>0</v>
      </c>
    </row>
    <row r="84" spans="1:17" x14ac:dyDescent="0.45">
      <c r="A84" s="197" t="s">
        <v>122</v>
      </c>
      <c r="B84" s="9"/>
      <c r="C84" s="9"/>
      <c r="D84" s="9"/>
      <c r="E84" s="9"/>
      <c r="F84" s="30">
        <f>I67</f>
        <v>25.75</v>
      </c>
      <c r="G84" s="31">
        <f t="shared" ref="G84:G86" si="4">F84/F$80</f>
        <v>0.12734016248675381</v>
      </c>
      <c r="H84" s="198">
        <f>H80</f>
        <v>0.29569999999999996</v>
      </c>
      <c r="I84" s="29">
        <f t="shared" si="2"/>
        <v>0.16499464853408694</v>
      </c>
      <c r="J84" s="253">
        <v>0</v>
      </c>
      <c r="M84" s="330">
        <f t="shared" ref="M84:M101" si="5">IF($J84=0,$I84,0)</f>
        <v>0.16499464853408694</v>
      </c>
      <c r="N84" s="330">
        <f t="shared" ref="N84:N102" si="6">IF($J84=1,$I84,0)</f>
        <v>0</v>
      </c>
      <c r="O84" s="330">
        <f t="shared" ref="O84:O102" si="7">IF($J84=2,$I84,0)</f>
        <v>0</v>
      </c>
      <c r="P84" s="330">
        <f t="shared" ref="P84:P102" si="8">IF($J84=3,$I84,0)</f>
        <v>0</v>
      </c>
      <c r="Q84" s="337">
        <f t="shared" si="3"/>
        <v>0</v>
      </c>
    </row>
    <row r="85" spans="1:17" x14ac:dyDescent="0.45">
      <c r="A85" s="197" t="s">
        <v>123</v>
      </c>
      <c r="B85" s="9"/>
      <c r="C85" s="9"/>
      <c r="D85" s="9"/>
      <c r="E85" s="9"/>
      <c r="F85" s="30">
        <f>I70</f>
        <v>13.5</v>
      </c>
      <c r="G85" s="31">
        <f t="shared" si="4"/>
        <v>6.6760861886259279E-2</v>
      </c>
      <c r="H85" s="198">
        <f>H80</f>
        <v>0.29569999999999996</v>
      </c>
      <c r="I85" s="29">
        <f t="shared" si="2"/>
        <v>8.6502048746026156E-2</v>
      </c>
      <c r="J85" s="253">
        <v>0</v>
      </c>
      <c r="M85" s="330">
        <f t="shared" si="5"/>
        <v>8.6502048746026156E-2</v>
      </c>
      <c r="N85" s="330">
        <f t="shared" si="6"/>
        <v>0</v>
      </c>
      <c r="O85" s="330">
        <f t="shared" si="7"/>
        <v>0</v>
      </c>
      <c r="P85" s="330">
        <f t="shared" si="8"/>
        <v>0</v>
      </c>
      <c r="Q85" s="337">
        <f t="shared" si="3"/>
        <v>0</v>
      </c>
    </row>
    <row r="86" spans="1:17" x14ac:dyDescent="0.45">
      <c r="A86" s="197" t="s">
        <v>155</v>
      </c>
      <c r="B86" s="9"/>
      <c r="C86" s="9"/>
      <c r="D86" s="9"/>
      <c r="E86" s="9"/>
      <c r="F86" s="30">
        <f>I74</f>
        <v>7.5</v>
      </c>
      <c r="G86" s="31">
        <f t="shared" si="4"/>
        <v>3.7089367714588491E-2</v>
      </c>
      <c r="H86" s="198">
        <f>H80</f>
        <v>0.29569999999999996</v>
      </c>
      <c r="I86" s="29">
        <f t="shared" si="2"/>
        <v>4.8056693747792312E-2</v>
      </c>
      <c r="J86" s="253">
        <v>0</v>
      </c>
      <c r="M86" s="330">
        <f t="shared" si="5"/>
        <v>4.8056693747792312E-2</v>
      </c>
      <c r="N86" s="330">
        <f t="shared" si="6"/>
        <v>0</v>
      </c>
      <c r="O86" s="330">
        <f t="shared" si="7"/>
        <v>0</v>
      </c>
      <c r="P86" s="330">
        <f t="shared" si="8"/>
        <v>0</v>
      </c>
      <c r="Q86" s="337">
        <f t="shared" si="3"/>
        <v>0</v>
      </c>
    </row>
    <row r="87" spans="1:17" x14ac:dyDescent="0.45">
      <c r="A87" s="204" t="s">
        <v>124</v>
      </c>
      <c r="B87" s="9"/>
      <c r="C87" s="9"/>
      <c r="D87" s="9"/>
      <c r="E87" s="9"/>
      <c r="F87" s="30"/>
      <c r="G87" s="31"/>
      <c r="H87" s="198"/>
      <c r="I87" s="29"/>
      <c r="J87" s="254"/>
      <c r="M87" s="330">
        <f t="shared" si="5"/>
        <v>0</v>
      </c>
      <c r="N87" s="330">
        <f t="shared" si="6"/>
        <v>0</v>
      </c>
      <c r="O87" s="330">
        <f t="shared" si="7"/>
        <v>0</v>
      </c>
      <c r="P87" s="330">
        <f t="shared" si="8"/>
        <v>0</v>
      </c>
      <c r="Q87" s="337">
        <f t="shared" si="3"/>
        <v>0</v>
      </c>
    </row>
    <row r="88" spans="1:17" s="159" customFormat="1" x14ac:dyDescent="0.45">
      <c r="A88" s="131" t="s">
        <v>225</v>
      </c>
      <c r="B88" s="118"/>
      <c r="C88" s="118"/>
      <c r="D88" s="118"/>
      <c r="E88" s="118"/>
      <c r="F88" s="118"/>
      <c r="G88" s="118"/>
      <c r="H88" s="118"/>
      <c r="I88" s="156"/>
      <c r="J88" s="157"/>
      <c r="K88" s="414"/>
      <c r="L88" s="415"/>
      <c r="M88" s="330">
        <f t="shared" si="5"/>
        <v>0</v>
      </c>
      <c r="N88" s="330">
        <f t="shared" si="6"/>
        <v>0</v>
      </c>
      <c r="O88" s="330">
        <f t="shared" si="7"/>
        <v>0</v>
      </c>
      <c r="P88" s="330">
        <f t="shared" si="8"/>
        <v>0</v>
      </c>
      <c r="Q88" s="337">
        <f t="shared" ref="Q88:Q100" si="9">IF($K88=3,$J88,0)</f>
        <v>0</v>
      </c>
    </row>
    <row r="89" spans="1:17" s="49" customFormat="1" x14ac:dyDescent="0.45">
      <c r="A89" s="132"/>
      <c r="B89" s="160" t="s">
        <v>90</v>
      </c>
      <c r="C89" s="82"/>
      <c r="D89" s="82"/>
      <c r="E89" s="136">
        <f>H64</f>
        <v>260.89285714285711</v>
      </c>
      <c r="F89" s="82" t="s">
        <v>2</v>
      </c>
      <c r="G89" s="128"/>
      <c r="H89" s="129"/>
      <c r="I89" s="126"/>
      <c r="J89" s="130"/>
      <c r="K89" s="416"/>
      <c r="L89" s="171"/>
      <c r="M89" s="330">
        <f t="shared" si="5"/>
        <v>0</v>
      </c>
      <c r="N89" s="330">
        <f t="shared" si="6"/>
        <v>0</v>
      </c>
      <c r="O89" s="330">
        <f t="shared" si="7"/>
        <v>0</v>
      </c>
      <c r="P89" s="330">
        <f t="shared" si="8"/>
        <v>0</v>
      </c>
      <c r="Q89" s="337">
        <f t="shared" si="3"/>
        <v>0</v>
      </c>
    </row>
    <row r="90" spans="1:17" s="49" customFormat="1" x14ac:dyDescent="0.45">
      <c r="A90" s="132"/>
      <c r="B90" s="89" t="s">
        <v>87</v>
      </c>
      <c r="C90" s="89"/>
      <c r="D90" s="89"/>
      <c r="E90" s="128">
        <f>E89/5</f>
        <v>52.178571428571423</v>
      </c>
      <c r="F90" s="89" t="s">
        <v>77</v>
      </c>
      <c r="G90" s="128"/>
      <c r="H90" s="129"/>
      <c r="I90" s="126"/>
      <c r="J90" s="130"/>
      <c r="K90" s="416"/>
      <c r="L90" s="171"/>
      <c r="M90" s="330">
        <f t="shared" si="5"/>
        <v>0</v>
      </c>
      <c r="N90" s="330">
        <f t="shared" si="6"/>
        <v>0</v>
      </c>
      <c r="O90" s="330">
        <f t="shared" si="7"/>
        <v>0</v>
      </c>
      <c r="P90" s="330">
        <f t="shared" si="8"/>
        <v>0</v>
      </c>
      <c r="Q90" s="337">
        <f t="shared" si="3"/>
        <v>0</v>
      </c>
    </row>
    <row r="91" spans="1:17" s="49" customFormat="1" x14ac:dyDescent="0.45">
      <c r="A91" s="132"/>
      <c r="B91" s="89" t="s">
        <v>91</v>
      </c>
      <c r="C91" s="89"/>
      <c r="D91" s="89"/>
      <c r="E91" s="408">
        <v>3.27</v>
      </c>
      <c r="F91" s="134" t="s">
        <v>230</v>
      </c>
      <c r="G91" s="128"/>
      <c r="H91" s="129"/>
      <c r="I91" s="126"/>
      <c r="J91" s="130"/>
      <c r="K91" s="416"/>
      <c r="L91" s="171"/>
      <c r="M91" s="330">
        <f t="shared" si="5"/>
        <v>0</v>
      </c>
      <c r="N91" s="330">
        <f t="shared" si="6"/>
        <v>0</v>
      </c>
      <c r="O91" s="330">
        <f t="shared" si="7"/>
        <v>0</v>
      </c>
      <c r="P91" s="330">
        <f t="shared" si="8"/>
        <v>0</v>
      </c>
      <c r="Q91" s="337">
        <f t="shared" si="3"/>
        <v>0</v>
      </c>
    </row>
    <row r="92" spans="1:17" s="49" customFormat="1" x14ac:dyDescent="0.45">
      <c r="A92" s="132"/>
      <c r="B92" s="160" t="s">
        <v>231</v>
      </c>
      <c r="C92" s="82"/>
      <c r="D92" s="82"/>
      <c r="E92" s="409">
        <v>0.95</v>
      </c>
      <c r="F92" s="137" t="s">
        <v>235</v>
      </c>
      <c r="G92" s="128"/>
      <c r="H92" s="129"/>
      <c r="I92" s="126"/>
      <c r="J92" s="130"/>
      <c r="K92" s="416"/>
      <c r="L92" s="171"/>
      <c r="M92" s="330">
        <f t="shared" si="5"/>
        <v>0</v>
      </c>
      <c r="N92" s="330">
        <f t="shared" si="6"/>
        <v>0</v>
      </c>
      <c r="O92" s="330">
        <f t="shared" si="7"/>
        <v>0</v>
      </c>
      <c r="P92" s="330">
        <f t="shared" si="8"/>
        <v>0</v>
      </c>
      <c r="Q92" s="337">
        <f t="shared" si="3"/>
        <v>0</v>
      </c>
    </row>
    <row r="93" spans="1:17" s="49" customFormat="1" x14ac:dyDescent="0.45">
      <c r="A93" s="132"/>
      <c r="B93" s="92" t="s">
        <v>92</v>
      </c>
      <c r="C93" s="89"/>
      <c r="D93" s="89"/>
      <c r="E93" s="128">
        <f>E90*E91*E92</f>
        <v>162.09273214285713</v>
      </c>
      <c r="F93" s="134" t="s">
        <v>215</v>
      </c>
      <c r="G93" s="128"/>
      <c r="H93" s="129"/>
      <c r="I93" s="126"/>
      <c r="J93" s="130"/>
      <c r="K93" s="416"/>
      <c r="L93" s="171"/>
      <c r="M93" s="330">
        <f t="shared" si="5"/>
        <v>0</v>
      </c>
      <c r="N93" s="330">
        <f t="shared" si="6"/>
        <v>0</v>
      </c>
      <c r="O93" s="330">
        <f t="shared" si="7"/>
        <v>0</v>
      </c>
      <c r="P93" s="330">
        <f t="shared" si="8"/>
        <v>0</v>
      </c>
      <c r="Q93" s="337">
        <f t="shared" si="3"/>
        <v>0</v>
      </c>
    </row>
    <row r="94" spans="1:17" s="49" customFormat="1" x14ac:dyDescent="0.45">
      <c r="A94" s="132"/>
      <c r="B94" s="89" t="s">
        <v>78</v>
      </c>
      <c r="C94" s="89"/>
      <c r="D94" s="89"/>
      <c r="E94" s="128">
        <f>E93/7.8</f>
        <v>20.781119505494505</v>
      </c>
      <c r="F94" s="129" t="s">
        <v>2</v>
      </c>
      <c r="G94" s="397">
        <f>E94/F80</f>
        <v>0.1027678110480124</v>
      </c>
      <c r="H94" s="129">
        <f>H58</f>
        <v>0.29069999999999996</v>
      </c>
      <c r="I94" s="29">
        <f t="shared" si="2"/>
        <v>0.13264241371966959</v>
      </c>
      <c r="J94" s="253">
        <v>0</v>
      </c>
      <c r="K94" s="416">
        <v>2</v>
      </c>
      <c r="L94" s="171"/>
      <c r="M94" s="330">
        <f t="shared" si="5"/>
        <v>0.13264241371966959</v>
      </c>
      <c r="N94" s="330">
        <f t="shared" si="6"/>
        <v>0</v>
      </c>
      <c r="O94" s="330">
        <f t="shared" si="7"/>
        <v>0</v>
      </c>
      <c r="P94" s="330">
        <f t="shared" si="8"/>
        <v>0</v>
      </c>
      <c r="Q94" s="337">
        <f t="shared" si="9"/>
        <v>0</v>
      </c>
    </row>
    <row r="95" spans="1:17" x14ac:dyDescent="0.45">
      <c r="A95" s="204" t="s">
        <v>126</v>
      </c>
      <c r="B95" s="9"/>
      <c r="C95" s="9"/>
      <c r="J95" s="253"/>
      <c r="K95" s="416">
        <v>2</v>
      </c>
      <c r="L95" s="3"/>
      <c r="M95" s="330">
        <f t="shared" si="5"/>
        <v>0</v>
      </c>
      <c r="N95" s="330">
        <f t="shared" si="6"/>
        <v>0</v>
      </c>
      <c r="O95" s="330">
        <f t="shared" si="7"/>
        <v>0</v>
      </c>
      <c r="P95" s="330">
        <f t="shared" si="8"/>
        <v>0</v>
      </c>
      <c r="Q95" s="337">
        <f t="shared" si="3"/>
        <v>0</v>
      </c>
    </row>
    <row r="96" spans="1:17" x14ac:dyDescent="0.45">
      <c r="A96" s="197"/>
      <c r="B96" s="411" t="s">
        <v>226</v>
      </c>
      <c r="C96" s="9"/>
      <c r="E96" s="412">
        <f>E90</f>
        <v>52.178571428571423</v>
      </c>
      <c r="F96" s="1" t="str">
        <f>F90</f>
        <v>Wochen</v>
      </c>
      <c r="J96" s="253"/>
      <c r="K96" s="416">
        <v>2</v>
      </c>
      <c r="L96" s="3"/>
      <c r="M96" s="330">
        <f t="shared" si="5"/>
        <v>0</v>
      </c>
      <c r="N96" s="330">
        <f t="shared" si="6"/>
        <v>0</v>
      </c>
      <c r="O96" s="330">
        <f t="shared" si="7"/>
        <v>0</v>
      </c>
      <c r="P96" s="330">
        <f t="shared" si="8"/>
        <v>0</v>
      </c>
      <c r="Q96" s="337">
        <f t="shared" si="3"/>
        <v>0</v>
      </c>
    </row>
    <row r="97" spans="1:17" x14ac:dyDescent="0.45">
      <c r="A97" s="197"/>
      <c r="B97" s="89" t="s">
        <v>91</v>
      </c>
      <c r="C97" s="89"/>
      <c r="D97" s="89"/>
      <c r="E97" s="413">
        <v>3.27</v>
      </c>
      <c r="F97" s="134" t="s">
        <v>214</v>
      </c>
      <c r="G97" s="128"/>
      <c r="H97" s="129"/>
      <c r="I97" s="126"/>
      <c r="J97" s="130"/>
      <c r="K97" s="416">
        <v>2</v>
      </c>
      <c r="L97" s="3"/>
      <c r="M97" s="330">
        <f t="shared" si="5"/>
        <v>0</v>
      </c>
      <c r="N97" s="330">
        <f t="shared" si="6"/>
        <v>0</v>
      </c>
      <c r="O97" s="330">
        <f t="shared" si="7"/>
        <v>0</v>
      </c>
      <c r="P97" s="330">
        <f t="shared" si="8"/>
        <v>0</v>
      </c>
      <c r="Q97" s="337">
        <f t="shared" si="3"/>
        <v>0</v>
      </c>
    </row>
    <row r="98" spans="1:17" x14ac:dyDescent="0.45">
      <c r="A98" s="197"/>
      <c r="B98" s="160" t="s">
        <v>232</v>
      </c>
      <c r="C98" s="82"/>
      <c r="D98" s="82"/>
      <c r="E98" s="136">
        <f>E92</f>
        <v>0.95</v>
      </c>
      <c r="F98" s="138"/>
      <c r="G98" s="128"/>
      <c r="H98" s="129"/>
      <c r="I98" s="126"/>
      <c r="J98" s="130"/>
      <c r="K98" s="416">
        <v>2</v>
      </c>
      <c r="L98" s="3"/>
      <c r="M98" s="330">
        <f t="shared" si="5"/>
        <v>0</v>
      </c>
      <c r="N98" s="330">
        <f t="shared" si="6"/>
        <v>0</v>
      </c>
      <c r="O98" s="330">
        <f t="shared" si="7"/>
        <v>0</v>
      </c>
      <c r="P98" s="330">
        <f t="shared" si="8"/>
        <v>0</v>
      </c>
      <c r="Q98" s="337">
        <f t="shared" si="3"/>
        <v>0</v>
      </c>
    </row>
    <row r="99" spans="1:17" x14ac:dyDescent="0.45">
      <c r="A99" s="197"/>
      <c r="B99" s="92" t="s">
        <v>92</v>
      </c>
      <c r="C99" s="89"/>
      <c r="D99" s="89"/>
      <c r="E99" s="128">
        <f>E96*E97*E98</f>
        <v>162.09273214285713</v>
      </c>
      <c r="F99" s="134" t="s">
        <v>215</v>
      </c>
      <c r="G99" s="128"/>
      <c r="H99" s="129"/>
      <c r="I99" s="126"/>
      <c r="J99" s="130"/>
      <c r="K99" s="416">
        <v>2</v>
      </c>
      <c r="L99" s="3"/>
      <c r="M99" s="330">
        <f t="shared" si="5"/>
        <v>0</v>
      </c>
      <c r="N99" s="330">
        <f t="shared" si="6"/>
        <v>0</v>
      </c>
      <c r="O99" s="330">
        <f t="shared" si="7"/>
        <v>0</v>
      </c>
      <c r="P99" s="330">
        <f t="shared" si="8"/>
        <v>0</v>
      </c>
      <c r="Q99" s="337">
        <f t="shared" si="3"/>
        <v>0</v>
      </c>
    </row>
    <row r="100" spans="1:17" x14ac:dyDescent="0.45">
      <c r="A100" s="197"/>
      <c r="B100" s="89" t="s">
        <v>78</v>
      </c>
      <c r="C100" s="89"/>
      <c r="D100" s="89"/>
      <c r="E100" s="128">
        <f>E99/7.8</f>
        <v>20.781119505494505</v>
      </c>
      <c r="F100" s="129" t="s">
        <v>2</v>
      </c>
      <c r="G100" s="397">
        <f>E100/F80</f>
        <v>0.1027678110480124</v>
      </c>
      <c r="H100" s="129">
        <f>H58</f>
        <v>0.29069999999999996</v>
      </c>
      <c r="I100" s="29">
        <f t="shared" ref="I100" si="10">G100*(1+H100)</f>
        <v>0.13264241371966959</v>
      </c>
      <c r="J100" s="253">
        <v>0</v>
      </c>
      <c r="K100" s="416">
        <v>2</v>
      </c>
      <c r="L100" s="3"/>
      <c r="M100" s="330">
        <f t="shared" si="5"/>
        <v>0.13264241371966959</v>
      </c>
      <c r="N100" s="330">
        <f t="shared" si="6"/>
        <v>0</v>
      </c>
      <c r="O100" s="330">
        <f t="shared" si="7"/>
        <v>0</v>
      </c>
      <c r="P100" s="330">
        <f t="shared" si="8"/>
        <v>0</v>
      </c>
      <c r="Q100" s="337">
        <f t="shared" si="9"/>
        <v>0</v>
      </c>
    </row>
    <row r="101" spans="1:17" ht="14.65" thickBot="1" x14ac:dyDescent="0.5">
      <c r="A101" s="36" t="s">
        <v>216</v>
      </c>
      <c r="B101" s="191"/>
      <c r="C101" s="191"/>
      <c r="D101" s="191"/>
      <c r="E101" s="13"/>
      <c r="F101" s="13"/>
      <c r="G101" s="13"/>
      <c r="H101" s="208"/>
      <c r="I101" s="313">
        <v>0.02</v>
      </c>
      <c r="J101" s="380">
        <v>0</v>
      </c>
      <c r="K101" s="416">
        <v>2</v>
      </c>
      <c r="L101" s="3"/>
      <c r="M101" s="417">
        <f t="shared" si="5"/>
        <v>0.02</v>
      </c>
      <c r="N101" s="417">
        <f t="shared" si="6"/>
        <v>0</v>
      </c>
      <c r="O101" s="417">
        <f t="shared" si="7"/>
        <v>0</v>
      </c>
      <c r="P101" s="417">
        <f t="shared" si="8"/>
        <v>0</v>
      </c>
      <c r="Q101" s="337">
        <f t="shared" si="3"/>
        <v>0</v>
      </c>
    </row>
    <row r="102" spans="1:17" x14ac:dyDescent="0.45">
      <c r="A102" s="230" t="s">
        <v>23</v>
      </c>
      <c r="B102" s="231"/>
      <c r="C102" s="231"/>
      <c r="D102" s="231"/>
      <c r="E102" s="17"/>
      <c r="F102" s="17"/>
      <c r="G102" s="17"/>
      <c r="H102" s="206"/>
      <c r="I102" s="35">
        <f>SUM(I80:I101)</f>
        <v>1.9569712456661144</v>
      </c>
      <c r="J102" s="252"/>
      <c r="K102" s="416">
        <v>2</v>
      </c>
      <c r="L102" s="3"/>
      <c r="M102" s="330">
        <f>SUM(M83:M101)</f>
        <v>0.66127124566611417</v>
      </c>
      <c r="N102" s="330">
        <f t="shared" si="6"/>
        <v>0</v>
      </c>
      <c r="O102" s="330">
        <f t="shared" si="7"/>
        <v>0</v>
      </c>
      <c r="P102" s="330">
        <f t="shared" si="8"/>
        <v>0</v>
      </c>
      <c r="Q102" s="337">
        <f t="shared" si="3"/>
        <v>0</v>
      </c>
    </row>
    <row r="103" spans="1:17" x14ac:dyDescent="0.45">
      <c r="A103" s="36" t="s">
        <v>24</v>
      </c>
      <c r="B103" s="208"/>
      <c r="C103" s="208"/>
      <c r="D103" s="208"/>
      <c r="E103" s="208"/>
      <c r="F103" s="208"/>
      <c r="G103" s="208"/>
      <c r="H103" s="208"/>
      <c r="I103" s="315">
        <f>-G80</f>
        <v>-1</v>
      </c>
      <c r="J103" s="249"/>
      <c r="K103" s="416">
        <v>2</v>
      </c>
      <c r="L103" s="3"/>
      <c r="M103" s="330"/>
      <c r="N103" s="330"/>
      <c r="O103" s="330"/>
      <c r="P103" s="330"/>
    </row>
    <row r="104" spans="1:17" x14ac:dyDescent="0.45">
      <c r="A104" s="237" t="s">
        <v>143</v>
      </c>
      <c r="B104" s="233"/>
      <c r="C104" s="233"/>
      <c r="D104" s="233"/>
      <c r="E104" s="5"/>
      <c r="F104" s="5"/>
      <c r="G104" s="5"/>
      <c r="H104" s="37"/>
      <c r="I104" s="32">
        <f>SUM(I102:I103)</f>
        <v>0.95697124566611436</v>
      </c>
      <c r="J104" s="249"/>
      <c r="K104" s="416">
        <v>2</v>
      </c>
      <c r="L104" s="3"/>
      <c r="M104" s="330"/>
      <c r="N104" s="330"/>
      <c r="O104" s="330"/>
      <c r="P104" s="330"/>
    </row>
    <row r="105" spans="1:17" x14ac:dyDescent="0.45">
      <c r="A105" s="232" t="s">
        <v>128</v>
      </c>
      <c r="B105" s="233"/>
      <c r="C105" s="233"/>
      <c r="D105" s="233"/>
      <c r="E105" s="5"/>
      <c r="F105" s="5"/>
      <c r="G105" s="5"/>
      <c r="H105" s="37"/>
      <c r="I105" s="32">
        <f>H80</f>
        <v>0.29569999999999996</v>
      </c>
      <c r="J105" s="250"/>
      <c r="K105" s="416">
        <v>2</v>
      </c>
      <c r="L105" s="3"/>
      <c r="M105" s="330"/>
      <c r="N105" s="330"/>
      <c r="O105" s="330"/>
      <c r="P105" s="330"/>
    </row>
    <row r="106" spans="1:17" x14ac:dyDescent="0.45">
      <c r="A106" s="234" t="s">
        <v>129</v>
      </c>
      <c r="B106" s="235"/>
      <c r="C106" s="235"/>
      <c r="D106" s="235"/>
      <c r="E106" s="188"/>
      <c r="F106" s="188"/>
      <c r="G106" s="188"/>
      <c r="H106" s="37"/>
      <c r="I106" s="236">
        <f>I104-I105</f>
        <v>0.66127124566611439</v>
      </c>
      <c r="J106" s="251"/>
      <c r="K106" s="416">
        <v>2</v>
      </c>
      <c r="L106" s="3"/>
      <c r="M106" s="330"/>
      <c r="N106" s="330"/>
      <c r="O106" s="330"/>
      <c r="P106" s="330"/>
    </row>
    <row r="107" spans="1:17" x14ac:dyDescent="0.45">
      <c r="A107" s="3"/>
      <c r="B107" s="3"/>
      <c r="C107" s="3"/>
      <c r="D107" s="3"/>
      <c r="E107" s="3"/>
      <c r="F107" s="3"/>
      <c r="G107" s="3"/>
      <c r="H107" s="3"/>
      <c r="I107" s="3"/>
      <c r="J107" s="3"/>
      <c r="M107" s="330"/>
      <c r="N107" s="330"/>
      <c r="O107" s="330"/>
      <c r="P107" s="330"/>
    </row>
    <row r="108" spans="1:17" x14ac:dyDescent="0.45">
      <c r="A108" s="846" t="s">
        <v>135</v>
      </c>
      <c r="B108" s="847"/>
      <c r="C108" s="847"/>
      <c r="D108" s="847"/>
      <c r="E108" s="847"/>
      <c r="F108" s="847"/>
      <c r="G108" s="847"/>
      <c r="H108" s="847"/>
      <c r="I108" s="848" t="s">
        <v>147</v>
      </c>
      <c r="J108" s="3"/>
      <c r="M108" s="330"/>
      <c r="N108" s="330"/>
      <c r="O108" s="330"/>
      <c r="P108" s="330"/>
    </row>
    <row r="109" spans="1:17" x14ac:dyDescent="0.45">
      <c r="A109" s="851" t="s">
        <v>136</v>
      </c>
      <c r="B109" s="852"/>
      <c r="C109" s="852"/>
      <c r="D109" s="852"/>
      <c r="E109" s="852"/>
      <c r="F109" s="852"/>
      <c r="G109" s="852"/>
      <c r="H109" s="852"/>
      <c r="I109" s="849"/>
      <c r="J109" s="3"/>
      <c r="M109" s="330"/>
      <c r="N109" s="330"/>
      <c r="O109" s="330"/>
      <c r="P109" s="330"/>
    </row>
    <row r="110" spans="1:17" x14ac:dyDescent="0.45">
      <c r="A110" s="853"/>
      <c r="B110" s="854"/>
      <c r="C110" s="854"/>
      <c r="D110" s="854"/>
      <c r="E110" s="854"/>
      <c r="F110" s="854"/>
      <c r="G110" s="854"/>
      <c r="H110" s="854"/>
      <c r="I110" s="850"/>
      <c r="J110" s="3"/>
      <c r="M110" s="330"/>
      <c r="N110" s="330"/>
      <c r="O110" s="330"/>
      <c r="P110" s="330"/>
    </row>
    <row r="111" spans="1:17" x14ac:dyDescent="0.45">
      <c r="A111" s="255" t="s">
        <v>131</v>
      </c>
      <c r="B111" s="256"/>
      <c r="C111" s="206"/>
      <c r="D111" s="206"/>
      <c r="E111" s="206"/>
      <c r="F111" s="206"/>
      <c r="G111" s="206"/>
      <c r="H111" s="206"/>
      <c r="I111" s="257">
        <f>M102</f>
        <v>0.66127124566611417</v>
      </c>
      <c r="J111" s="3"/>
      <c r="M111" s="330"/>
      <c r="N111" s="330"/>
      <c r="O111" s="330"/>
      <c r="P111" s="330"/>
    </row>
    <row r="112" spans="1:17" x14ac:dyDescent="0.45">
      <c r="A112" s="258" t="s">
        <v>132</v>
      </c>
      <c r="B112" s="217"/>
      <c r="C112" s="3"/>
      <c r="D112" s="3"/>
      <c r="E112" s="3"/>
      <c r="F112" s="3"/>
      <c r="G112" s="3"/>
      <c r="H112" s="3"/>
      <c r="I112" s="259">
        <f>N102</f>
        <v>0</v>
      </c>
      <c r="J112" s="3"/>
      <c r="M112" s="330"/>
      <c r="N112" s="330"/>
      <c r="O112" s="330"/>
      <c r="P112" s="330"/>
    </row>
    <row r="113" spans="1:16" x14ac:dyDescent="0.45">
      <c r="A113" s="258" t="s">
        <v>133</v>
      </c>
      <c r="B113" s="217"/>
      <c r="C113" s="3"/>
      <c r="D113" s="3"/>
      <c r="E113" s="3"/>
      <c r="F113" s="3"/>
      <c r="G113" s="3"/>
      <c r="H113" s="3"/>
      <c r="I113" s="259">
        <f>O102</f>
        <v>0</v>
      </c>
      <c r="J113" s="3"/>
      <c r="M113" s="330"/>
      <c r="N113" s="330"/>
      <c r="O113" s="330"/>
      <c r="P113" s="330"/>
    </row>
    <row r="114" spans="1:16" x14ac:dyDescent="0.45">
      <c r="A114" s="258" t="s">
        <v>229</v>
      </c>
      <c r="B114" s="217"/>
      <c r="C114" s="3"/>
      <c r="D114" s="3"/>
      <c r="E114" s="3"/>
      <c r="F114" s="3"/>
      <c r="G114" s="3"/>
      <c r="H114" s="3"/>
      <c r="I114" s="259">
        <f>P102</f>
        <v>0</v>
      </c>
      <c r="J114" s="3"/>
      <c r="M114" s="330"/>
      <c r="N114" s="330"/>
      <c r="O114" s="330"/>
      <c r="P114" s="330"/>
    </row>
    <row r="115" spans="1:16" x14ac:dyDescent="0.45">
      <c r="A115" s="262" t="s">
        <v>148</v>
      </c>
      <c r="B115" s="263"/>
      <c r="C115" s="264"/>
      <c r="D115" s="264"/>
      <c r="E115" s="264"/>
      <c r="F115" s="264"/>
      <c r="G115" s="264"/>
      <c r="H115" s="264"/>
      <c r="I115" s="265">
        <f>SUM(I111:I114)</f>
        <v>0.66127124566611417</v>
      </c>
      <c r="J115" s="493"/>
      <c r="M115" s="330"/>
      <c r="N115" s="330"/>
      <c r="O115" s="330"/>
      <c r="P115" s="330"/>
    </row>
    <row r="116" spans="1:16" s="3" customFormat="1" x14ac:dyDescent="0.45">
      <c r="A116" s="491"/>
      <c r="B116" s="491"/>
      <c r="C116" s="484"/>
      <c r="D116" s="484"/>
      <c r="E116" s="484"/>
      <c r="F116" s="484"/>
      <c r="G116" s="484"/>
      <c r="H116" s="484"/>
      <c r="I116" s="492"/>
      <c r="M116" s="336"/>
      <c r="N116" s="336"/>
      <c r="O116" s="336"/>
      <c r="P116" s="336"/>
    </row>
    <row r="117" spans="1:16" s="3" customFormat="1" ht="18" x14ac:dyDescent="0.55000000000000004">
      <c r="A117" s="909" t="s">
        <v>141</v>
      </c>
      <c r="B117" s="910"/>
      <c r="C117" s="910"/>
      <c r="D117" s="910"/>
      <c r="E117" s="910"/>
      <c r="F117" s="910"/>
      <c r="G117" s="910"/>
      <c r="H117" s="910"/>
      <c r="I117" s="910"/>
      <c r="J117" s="911"/>
      <c r="M117" s="336"/>
      <c r="N117" s="336"/>
      <c r="O117" s="336"/>
      <c r="P117" s="336"/>
    </row>
    <row r="118" spans="1:16" s="3" customFormat="1" x14ac:dyDescent="0.45">
      <c r="A118" s="38" t="s">
        <v>25</v>
      </c>
      <c r="B118" s="39"/>
      <c r="C118" s="39"/>
      <c r="D118" s="39"/>
      <c r="E118" s="39"/>
      <c r="F118" s="39"/>
      <c r="G118" s="39"/>
      <c r="H118" s="39"/>
      <c r="I118" s="39"/>
      <c r="J118" s="40"/>
      <c r="M118" s="336"/>
      <c r="N118" s="336"/>
      <c r="O118" s="336"/>
      <c r="P118" s="336"/>
    </row>
    <row r="119" spans="1:16" s="3" customFormat="1" ht="16.5" x14ac:dyDescent="0.5">
      <c r="A119" s="41" t="s">
        <v>26</v>
      </c>
      <c r="B119" s="42"/>
      <c r="C119" s="42"/>
      <c r="D119" s="246">
        <v>39</v>
      </c>
      <c r="E119" s="43" t="s">
        <v>27</v>
      </c>
      <c r="F119" s="183" t="s">
        <v>114</v>
      </c>
      <c r="G119" s="42"/>
      <c r="H119" s="42"/>
      <c r="I119" s="244">
        <v>10</v>
      </c>
      <c r="J119" s="43"/>
      <c r="M119" s="336"/>
      <c r="N119" s="336"/>
      <c r="O119" s="336"/>
      <c r="P119" s="336"/>
    </row>
    <row r="120" spans="1:16" s="3" customFormat="1" ht="16.5" x14ac:dyDescent="0.5">
      <c r="A120" s="44" t="s">
        <v>157</v>
      </c>
      <c r="B120" s="45"/>
      <c r="C120" s="45"/>
      <c r="D120" s="247">
        <v>40</v>
      </c>
      <c r="E120" s="46" t="s">
        <v>27</v>
      </c>
      <c r="F120" s="184" t="s">
        <v>115</v>
      </c>
      <c r="G120" s="45"/>
      <c r="H120" s="45"/>
      <c r="I120" s="245">
        <v>12</v>
      </c>
      <c r="J120" s="46"/>
      <c r="M120" s="336"/>
      <c r="N120" s="336"/>
      <c r="O120" s="336"/>
      <c r="P120" s="336"/>
    </row>
    <row r="121" spans="1:16" s="3" customFormat="1" x14ac:dyDescent="0.45">
      <c r="A121" s="44" t="s">
        <v>30</v>
      </c>
      <c r="B121" s="45"/>
      <c r="C121" s="45"/>
      <c r="D121" s="48">
        <f>D119/D120</f>
        <v>0.97499999999999998</v>
      </c>
      <c r="E121" s="46"/>
      <c r="F121" s="44" t="s">
        <v>31</v>
      </c>
      <c r="G121" s="45"/>
      <c r="H121" s="45"/>
      <c r="I121" s="48">
        <f>I119/I120</f>
        <v>0.83333333333333337</v>
      </c>
      <c r="J121" s="46"/>
      <c r="M121" s="336"/>
      <c r="N121" s="336"/>
      <c r="O121" s="336"/>
      <c r="P121" s="336"/>
    </row>
    <row r="122" spans="1:16" s="3" customFormat="1" x14ac:dyDescent="0.45">
      <c r="A122" s="49"/>
      <c r="B122" s="49"/>
      <c r="C122" s="49"/>
      <c r="D122" s="49"/>
      <c r="E122" s="49"/>
      <c r="F122" s="49"/>
      <c r="G122" s="49"/>
      <c r="H122" s="49"/>
      <c r="I122" s="49"/>
      <c r="J122" s="49"/>
      <c r="M122" s="336"/>
      <c r="N122" s="336"/>
      <c r="O122" s="336"/>
      <c r="P122" s="336"/>
    </row>
    <row r="123" spans="1:16" s="3" customFormat="1" x14ac:dyDescent="0.45">
      <c r="A123" s="818"/>
      <c r="B123" s="819"/>
      <c r="C123" s="820"/>
      <c r="D123" s="50" t="s">
        <v>32</v>
      </c>
      <c r="E123" s="50" t="s">
        <v>33</v>
      </c>
      <c r="F123" s="50" t="s">
        <v>34</v>
      </c>
      <c r="G123" s="50" t="s">
        <v>35</v>
      </c>
      <c r="H123" s="443" t="s">
        <v>23</v>
      </c>
      <c r="I123" s="49"/>
      <c r="J123" s="49"/>
      <c r="M123" s="336"/>
      <c r="N123" s="336"/>
      <c r="O123" s="336"/>
      <c r="P123" s="336"/>
    </row>
    <row r="124" spans="1:16" s="3" customFormat="1" x14ac:dyDescent="0.45">
      <c r="A124" s="821" t="s">
        <v>36</v>
      </c>
      <c r="B124" s="822"/>
      <c r="C124" s="823"/>
      <c r="D124" s="52">
        <f>I111</f>
        <v>0.66127124566611417</v>
      </c>
      <c r="E124" s="52">
        <f>I112</f>
        <v>0</v>
      </c>
      <c r="F124" s="52">
        <f>I113</f>
        <v>0</v>
      </c>
      <c r="G124" s="52">
        <f>I114</f>
        <v>0</v>
      </c>
      <c r="H124" s="53">
        <f>SUM(D124:G124)</f>
        <v>0.66127124566611417</v>
      </c>
      <c r="I124" s="49"/>
      <c r="J124" s="49"/>
      <c r="M124" s="336"/>
      <c r="N124" s="336"/>
      <c r="O124" s="336"/>
      <c r="P124" s="336"/>
    </row>
    <row r="125" spans="1:16" s="3" customFormat="1" x14ac:dyDescent="0.45">
      <c r="A125" s="812" t="s">
        <v>37</v>
      </c>
      <c r="B125" s="813"/>
      <c r="C125" s="814"/>
      <c r="D125" s="54"/>
      <c r="E125" s="55">
        <f>D121</f>
        <v>0.97499999999999998</v>
      </c>
      <c r="F125" s="54"/>
      <c r="G125" s="55">
        <f>D121</f>
        <v>0.97499999999999998</v>
      </c>
      <c r="H125" s="54"/>
      <c r="I125" s="49"/>
      <c r="J125" s="49"/>
      <c r="M125" s="336"/>
      <c r="N125" s="336"/>
      <c r="O125" s="336"/>
      <c r="P125" s="336"/>
    </row>
    <row r="126" spans="1:16" s="3" customFormat="1" ht="14.65" thickBot="1" x14ac:dyDescent="0.5">
      <c r="A126" s="815" t="s">
        <v>38</v>
      </c>
      <c r="B126" s="816"/>
      <c r="C126" s="817"/>
      <c r="D126" s="56"/>
      <c r="E126" s="56"/>
      <c r="F126" s="57">
        <f>I121</f>
        <v>0.83333333333333337</v>
      </c>
      <c r="G126" s="57">
        <f>I121</f>
        <v>0.83333333333333337</v>
      </c>
      <c r="H126" s="56"/>
      <c r="I126" s="49"/>
      <c r="J126" s="49"/>
      <c r="M126" s="336"/>
      <c r="N126" s="336"/>
      <c r="O126" s="336"/>
      <c r="P126" s="336"/>
    </row>
    <row r="127" spans="1:16" s="3" customFormat="1" x14ac:dyDescent="0.45">
      <c r="A127" s="809" t="s">
        <v>39</v>
      </c>
      <c r="B127" s="810"/>
      <c r="C127" s="811"/>
      <c r="D127" s="58">
        <f>D124</f>
        <v>0.66127124566611417</v>
      </c>
      <c r="E127" s="58">
        <f>E124*E125</f>
        <v>0</v>
      </c>
      <c r="F127" s="58">
        <f>F124*F126</f>
        <v>0</v>
      </c>
      <c r="G127" s="58">
        <f>G124*G125*G126</f>
        <v>0</v>
      </c>
      <c r="H127" s="59">
        <f>SUM(D127:G127)</f>
        <v>0.66127124566611417</v>
      </c>
      <c r="I127" s="49"/>
      <c r="J127" s="49"/>
      <c r="M127" s="336"/>
      <c r="N127" s="336"/>
      <c r="O127" s="336"/>
      <c r="P127" s="336"/>
    </row>
    <row r="128" spans="1:16" s="3" customFormat="1" x14ac:dyDescent="0.45">
      <c r="A128" s="60" t="s">
        <v>40</v>
      </c>
      <c r="B128" s="61"/>
      <c r="C128" s="61"/>
      <c r="D128" s="62"/>
      <c r="E128" s="63"/>
      <c r="F128" s="62"/>
      <c r="G128" s="62"/>
      <c r="H128" s="64">
        <f>SUM(H127:H127)</f>
        <v>0.66127124566611417</v>
      </c>
      <c r="I128" s="49"/>
      <c r="J128" s="49"/>
      <c r="M128" s="336"/>
      <c r="N128" s="336"/>
      <c r="O128" s="336"/>
      <c r="P128" s="336"/>
    </row>
    <row r="129" spans="1:19" s="3" customFormat="1" x14ac:dyDescent="0.45">
      <c r="A129" s="491"/>
      <c r="B129" s="491"/>
      <c r="C129" s="484"/>
      <c r="D129" s="484"/>
      <c r="E129" s="484"/>
      <c r="F129" s="484"/>
      <c r="G129" s="484"/>
      <c r="H129" s="484"/>
      <c r="I129" s="492"/>
      <c r="M129" s="336"/>
      <c r="N129" s="336"/>
      <c r="O129" s="336"/>
      <c r="P129" s="336"/>
    </row>
    <row r="130" spans="1:19" x14ac:dyDescent="0.45">
      <c r="A130" s="922"/>
      <c r="B130" s="922"/>
      <c r="C130" s="922"/>
      <c r="D130" s="922"/>
      <c r="E130" s="922"/>
      <c r="F130" s="922"/>
      <c r="G130" s="922"/>
      <c r="H130" s="922"/>
      <c r="I130" s="922"/>
      <c r="M130" s="330"/>
      <c r="N130" s="330"/>
      <c r="O130" s="330"/>
      <c r="P130" s="330"/>
    </row>
    <row r="131" spans="1:19" s="3" customFormat="1" x14ac:dyDescent="0.45">
      <c r="A131" s="797" t="s">
        <v>208</v>
      </c>
      <c r="B131" s="798"/>
      <c r="C131" s="798"/>
      <c r="D131" s="798"/>
      <c r="E131" s="798"/>
      <c r="F131" s="798"/>
      <c r="G131" s="798"/>
      <c r="H131" s="798"/>
      <c r="I131" s="799"/>
      <c r="M131" s="336"/>
      <c r="N131" s="336"/>
      <c r="O131" s="336"/>
      <c r="P131" s="336"/>
    </row>
    <row r="132" spans="1:19" s="3" customFormat="1" x14ac:dyDescent="0.45">
      <c r="A132" s="800"/>
      <c r="B132" s="801"/>
      <c r="C132" s="801"/>
      <c r="D132" s="801"/>
      <c r="E132" s="801"/>
      <c r="F132" s="801"/>
      <c r="G132" s="801"/>
      <c r="H132" s="801"/>
      <c r="I132" s="802"/>
      <c r="M132" s="336"/>
      <c r="N132" s="336"/>
      <c r="O132" s="336"/>
      <c r="P132" s="336"/>
    </row>
    <row r="133" spans="1:19" s="3" customFormat="1" x14ac:dyDescent="0.45">
      <c r="A133" s="800"/>
      <c r="B133" s="801"/>
      <c r="C133" s="801"/>
      <c r="D133" s="801"/>
      <c r="E133" s="801"/>
      <c r="F133" s="801"/>
      <c r="G133" s="801"/>
      <c r="H133" s="801"/>
      <c r="I133" s="802"/>
      <c r="S133" s="49"/>
    </row>
    <row r="134" spans="1:19" s="3" customFormat="1" x14ac:dyDescent="0.45">
      <c r="A134" s="800"/>
      <c r="B134" s="801"/>
      <c r="C134" s="801"/>
      <c r="D134" s="801"/>
      <c r="E134" s="801"/>
      <c r="F134" s="801"/>
      <c r="G134" s="801"/>
      <c r="H134" s="801"/>
      <c r="I134" s="802"/>
      <c r="S134" s="49"/>
    </row>
    <row r="135" spans="1:19" s="3" customFormat="1" x14ac:dyDescent="0.45">
      <c r="A135" s="800"/>
      <c r="B135" s="801"/>
      <c r="C135" s="801"/>
      <c r="D135" s="801"/>
      <c r="E135" s="801"/>
      <c r="F135" s="801"/>
      <c r="G135" s="801"/>
      <c r="H135" s="801"/>
      <c r="I135" s="802"/>
      <c r="S135" s="49"/>
    </row>
    <row r="136" spans="1:19" s="3" customFormat="1" x14ac:dyDescent="0.45">
      <c r="A136" s="800"/>
      <c r="B136" s="801"/>
      <c r="C136" s="801"/>
      <c r="D136" s="801"/>
      <c r="E136" s="801"/>
      <c r="F136" s="801"/>
      <c r="G136" s="801"/>
      <c r="H136" s="801"/>
      <c r="I136" s="802"/>
      <c r="S136" s="49"/>
    </row>
    <row r="137" spans="1:19" s="3" customFormat="1" x14ac:dyDescent="0.45">
      <c r="A137" s="800"/>
      <c r="B137" s="801"/>
      <c r="C137" s="801"/>
      <c r="D137" s="801"/>
      <c r="E137" s="801"/>
      <c r="F137" s="801"/>
      <c r="G137" s="801"/>
      <c r="H137" s="801"/>
      <c r="I137" s="802"/>
      <c r="S137" s="49"/>
    </row>
    <row r="138" spans="1:19" s="3" customFormat="1" x14ac:dyDescent="0.45">
      <c r="A138" s="800"/>
      <c r="B138" s="801"/>
      <c r="C138" s="801"/>
      <c r="D138" s="801"/>
      <c r="E138" s="801"/>
      <c r="F138" s="801"/>
      <c r="G138" s="801"/>
      <c r="H138" s="801"/>
      <c r="I138" s="802"/>
      <c r="S138" s="49"/>
    </row>
    <row r="139" spans="1:19" s="3" customFormat="1" ht="18" x14ac:dyDescent="0.55000000000000004">
      <c r="A139" s="604" t="s">
        <v>207</v>
      </c>
      <c r="B139" s="831"/>
      <c r="C139" s="831"/>
      <c r="D139" s="831"/>
      <c r="E139" s="831"/>
      <c r="F139" s="831"/>
      <c r="G139" s="831"/>
      <c r="H139" s="831"/>
      <c r="I139" s="832"/>
      <c r="S139" s="49"/>
    </row>
    <row r="140" spans="1:19" s="3" customFormat="1" x14ac:dyDescent="0.45">
      <c r="A140" s="49"/>
      <c r="B140" s="49"/>
      <c r="C140" s="49"/>
      <c r="D140" s="49"/>
      <c r="E140" s="49"/>
      <c r="F140" s="49"/>
      <c r="G140" s="49"/>
      <c r="H140" s="49"/>
      <c r="I140" s="49"/>
      <c r="S140" s="49"/>
    </row>
    <row r="141" spans="1:19" x14ac:dyDescent="0.45">
      <c r="S141" s="49"/>
    </row>
    <row r="142" spans="1:19" x14ac:dyDescent="0.45">
      <c r="A142"/>
      <c r="B142"/>
      <c r="C142"/>
      <c r="D142"/>
      <c r="E142"/>
      <c r="F142"/>
      <c r="G142"/>
      <c r="H142"/>
      <c r="I142"/>
      <c r="J142"/>
      <c r="S142" s="49"/>
    </row>
    <row r="143" spans="1:19" x14ac:dyDescent="0.45">
      <c r="A143" s="347"/>
      <c r="B143" s="347"/>
      <c r="C143" s="347"/>
      <c r="D143" s="347"/>
      <c r="E143" s="347"/>
      <c r="F143" s="633" t="s">
        <v>297</v>
      </c>
      <c r="G143" s="633"/>
      <c r="H143" s="633"/>
      <c r="I143" s="633"/>
      <c r="J143" s="634"/>
      <c r="S143" s="49"/>
    </row>
    <row r="144" spans="1:19" x14ac:dyDescent="0.45">
      <c r="A144" s="343"/>
      <c r="B144" s="343"/>
      <c r="C144" s="343"/>
      <c r="D144" s="343"/>
      <c r="E144" s="343"/>
      <c r="F144" s="635"/>
      <c r="G144" s="635"/>
      <c r="H144" s="635"/>
      <c r="I144" s="635"/>
      <c r="J144" s="636"/>
      <c r="S144" s="49"/>
    </row>
    <row r="145" spans="1:19" x14ac:dyDescent="0.45">
      <c r="A145" s="343"/>
      <c r="B145" s="343"/>
      <c r="C145" s="343"/>
      <c r="D145" s="343"/>
      <c r="E145" s="343"/>
      <c r="F145" s="635"/>
      <c r="G145" s="635"/>
      <c r="H145" s="635"/>
      <c r="I145" s="635"/>
      <c r="J145" s="636"/>
      <c r="S145" s="49"/>
    </row>
    <row r="146" spans="1:19" x14ac:dyDescent="0.45">
      <c r="A146" s="343"/>
      <c r="B146" s="343"/>
      <c r="C146" s="343"/>
      <c r="D146" s="343"/>
      <c r="E146" s="343"/>
      <c r="F146" s="563"/>
      <c r="G146" s="563"/>
      <c r="H146" s="563"/>
      <c r="I146" s="563"/>
      <c r="J146" s="564"/>
      <c r="S146" s="49"/>
    </row>
    <row r="147" spans="1:19" x14ac:dyDescent="0.45">
      <c r="A147" s="343"/>
      <c r="B147" s="343"/>
      <c r="C147" s="343"/>
      <c r="D147" s="343"/>
      <c r="E147" s="343"/>
      <c r="F147" s="635" t="s">
        <v>298</v>
      </c>
      <c r="G147" s="635"/>
      <c r="H147" s="635"/>
      <c r="I147" s="635"/>
      <c r="J147" s="636"/>
      <c r="S147" s="49"/>
    </row>
    <row r="148" spans="1:19" x14ac:dyDescent="0.45">
      <c r="A148" s="343"/>
      <c r="B148" s="343"/>
      <c r="C148" s="343"/>
      <c r="D148" s="343"/>
      <c r="E148" s="343"/>
      <c r="F148" s="635"/>
      <c r="G148" s="635"/>
      <c r="H148" s="635"/>
      <c r="I148" s="635"/>
      <c r="J148" s="636"/>
      <c r="S148" s="49"/>
    </row>
    <row r="149" spans="1:19" x14ac:dyDescent="0.45">
      <c r="A149" s="343"/>
      <c r="B149" s="343"/>
      <c r="C149" s="343"/>
      <c r="D149" s="343"/>
      <c r="E149" s="343"/>
      <c r="F149" s="635"/>
      <c r="G149" s="635"/>
      <c r="H149" s="635"/>
      <c r="I149" s="635"/>
      <c r="J149" s="636"/>
      <c r="S149" s="49"/>
    </row>
    <row r="150" spans="1:19" x14ac:dyDescent="0.45">
      <c r="A150" s="343"/>
      <c r="B150" s="343"/>
      <c r="C150" s="343"/>
      <c r="D150" s="343"/>
      <c r="E150" s="343"/>
      <c r="F150" s="563"/>
      <c r="G150" s="563"/>
      <c r="H150" s="563"/>
      <c r="I150" s="420"/>
      <c r="J150" s="564"/>
      <c r="S150" s="49"/>
    </row>
    <row r="151" spans="1:19" x14ac:dyDescent="0.45">
      <c r="A151" s="343"/>
      <c r="B151" s="343"/>
      <c r="C151" s="343"/>
      <c r="D151" s="343"/>
      <c r="E151" s="343"/>
      <c r="F151" s="635" t="s">
        <v>299</v>
      </c>
      <c r="G151" s="635"/>
      <c r="H151" s="635"/>
      <c r="I151" s="635"/>
      <c r="J151" s="636"/>
      <c r="S151" s="49"/>
    </row>
    <row r="152" spans="1:19" x14ac:dyDescent="0.45">
      <c r="A152" s="343"/>
      <c r="B152" s="343"/>
      <c r="C152" s="343"/>
      <c r="D152" s="343"/>
      <c r="E152" s="343"/>
      <c r="F152" s="635"/>
      <c r="G152" s="635"/>
      <c r="H152" s="635"/>
      <c r="I152" s="635"/>
      <c r="J152" s="636"/>
      <c r="S152" s="49"/>
    </row>
    <row r="153" spans="1:19" x14ac:dyDescent="0.45">
      <c r="A153" s="343"/>
      <c r="B153" s="343"/>
      <c r="C153" s="343"/>
      <c r="D153" s="343"/>
      <c r="E153" s="343"/>
      <c r="F153" s="635"/>
      <c r="G153" s="635"/>
      <c r="H153" s="635"/>
      <c r="I153" s="635"/>
      <c r="J153" s="636"/>
      <c r="S153" s="49"/>
    </row>
    <row r="154" spans="1:19" ht="15.75" x14ac:dyDescent="0.5">
      <c r="A154" s="343"/>
      <c r="B154" s="343"/>
      <c r="C154" s="343"/>
      <c r="D154" s="343"/>
      <c r="E154" s="343"/>
      <c r="F154" s="578" t="s">
        <v>213</v>
      </c>
      <c r="G154" s="578"/>
      <c r="H154" s="578"/>
      <c r="I154" s="578"/>
      <c r="J154" s="579"/>
      <c r="S154" s="49"/>
    </row>
    <row r="155" spans="1:19" x14ac:dyDescent="0.45">
      <c r="A155" s="343"/>
      <c r="B155" s="343"/>
      <c r="C155" s="343"/>
      <c r="D155" s="343"/>
      <c r="E155" s="343"/>
      <c r="F155" s="580" t="s">
        <v>205</v>
      </c>
      <c r="G155" s="580"/>
      <c r="H155" s="580"/>
      <c r="I155" s="580"/>
      <c r="J155" s="581"/>
      <c r="S155" s="49"/>
    </row>
    <row r="156" spans="1:19" x14ac:dyDescent="0.45">
      <c r="A156" s="345"/>
      <c r="B156" s="345"/>
      <c r="C156" s="345"/>
      <c r="D156" s="345"/>
      <c r="E156" s="345"/>
      <c r="F156" s="582"/>
      <c r="G156" s="582"/>
      <c r="H156" s="582"/>
      <c r="I156" s="582"/>
      <c r="J156" s="583"/>
      <c r="S156" s="49"/>
    </row>
    <row r="157" spans="1:19" x14ac:dyDescent="0.45">
      <c r="A157"/>
      <c r="B157"/>
      <c r="C157"/>
      <c r="D157"/>
      <c r="E157"/>
      <c r="F157"/>
      <c r="G157"/>
      <c r="H157"/>
      <c r="I157"/>
      <c r="J157"/>
      <c r="S157" s="49"/>
    </row>
    <row r="158" spans="1:19" x14ac:dyDescent="0.45">
      <c r="S158" s="49"/>
    </row>
    <row r="159" spans="1:19" x14ac:dyDescent="0.45">
      <c r="S159" s="49"/>
    </row>
    <row r="160" spans="1:19" x14ac:dyDescent="0.45">
      <c r="S160" s="49"/>
    </row>
    <row r="161" spans="19:19" x14ac:dyDescent="0.45">
      <c r="S161" s="49"/>
    </row>
    <row r="162" spans="19:19" x14ac:dyDescent="0.45">
      <c r="S162" s="49"/>
    </row>
    <row r="163" spans="19:19" x14ac:dyDescent="0.45">
      <c r="S163" s="49"/>
    </row>
    <row r="164" spans="19:19" x14ac:dyDescent="0.45">
      <c r="S164" s="49"/>
    </row>
    <row r="165" spans="19:19" x14ac:dyDescent="0.45">
      <c r="S165" s="49"/>
    </row>
    <row r="166" spans="19:19" x14ac:dyDescent="0.45">
      <c r="S166" s="49"/>
    </row>
    <row r="167" spans="19:19" x14ac:dyDescent="0.45">
      <c r="S167" s="49"/>
    </row>
    <row r="168" spans="19:19" x14ac:dyDescent="0.45">
      <c r="S168" s="49"/>
    </row>
    <row r="169" spans="19:19" x14ac:dyDescent="0.45">
      <c r="S169" s="49"/>
    </row>
    <row r="170" spans="19:19" x14ac:dyDescent="0.45">
      <c r="S170" s="49"/>
    </row>
    <row r="171" spans="19:19" x14ac:dyDescent="0.45">
      <c r="S171" s="49"/>
    </row>
    <row r="172" spans="19:19" x14ac:dyDescent="0.45">
      <c r="S172" s="49"/>
    </row>
    <row r="173" spans="19:19" x14ac:dyDescent="0.45">
      <c r="S173" s="49"/>
    </row>
    <row r="174" spans="19:19" x14ac:dyDescent="0.45">
      <c r="S174" s="49"/>
    </row>
    <row r="175" spans="19:19" x14ac:dyDescent="0.45">
      <c r="S175" s="49"/>
    </row>
    <row r="176" spans="19:19" x14ac:dyDescent="0.45">
      <c r="S176" s="49"/>
    </row>
    <row r="177" spans="19:19" x14ac:dyDescent="0.45">
      <c r="S177" s="49"/>
    </row>
    <row r="178" spans="19:19" x14ac:dyDescent="0.45">
      <c r="S178" s="49"/>
    </row>
    <row r="179" spans="19:19" x14ac:dyDescent="0.45">
      <c r="S179" s="49"/>
    </row>
    <row r="180" spans="19:19" x14ac:dyDescent="0.45">
      <c r="S180" s="49"/>
    </row>
    <row r="181" spans="19:19" x14ac:dyDescent="0.45">
      <c r="S181" s="49"/>
    </row>
    <row r="182" spans="19:19" x14ac:dyDescent="0.45">
      <c r="S182" s="49"/>
    </row>
    <row r="183" spans="19:19" x14ac:dyDescent="0.45">
      <c r="S183" s="49"/>
    </row>
    <row r="184" spans="19:19" x14ac:dyDescent="0.45">
      <c r="S184" s="49"/>
    </row>
    <row r="185" spans="19:19" x14ac:dyDescent="0.45">
      <c r="S185" s="49"/>
    </row>
    <row r="186" spans="19:19" x14ac:dyDescent="0.45">
      <c r="S186" s="49"/>
    </row>
    <row r="187" spans="19:19" x14ac:dyDescent="0.45">
      <c r="S187" s="49"/>
    </row>
    <row r="188" spans="19:19" x14ac:dyDescent="0.45">
      <c r="S188" s="49"/>
    </row>
    <row r="189" spans="19:19" x14ac:dyDescent="0.45">
      <c r="S189" s="49"/>
    </row>
    <row r="190" spans="19:19" x14ac:dyDescent="0.45">
      <c r="S190" s="49"/>
    </row>
    <row r="191" spans="19:19" x14ac:dyDescent="0.45">
      <c r="S191" s="49"/>
    </row>
    <row r="192" spans="19:19" x14ac:dyDescent="0.45">
      <c r="S192" s="49"/>
    </row>
    <row r="193" spans="19:19" x14ac:dyDescent="0.45">
      <c r="S193" s="49"/>
    </row>
    <row r="194" spans="19:19" x14ac:dyDescent="0.45">
      <c r="S194" s="49"/>
    </row>
    <row r="195" spans="19:19" x14ac:dyDescent="0.45">
      <c r="S195" s="49"/>
    </row>
    <row r="196" spans="19:19" x14ac:dyDescent="0.45">
      <c r="S196" s="49"/>
    </row>
    <row r="197" spans="19:19" x14ac:dyDescent="0.45">
      <c r="S197" s="49"/>
    </row>
    <row r="198" spans="19:19" x14ac:dyDescent="0.45">
      <c r="S198" s="49"/>
    </row>
    <row r="199" spans="19:19" x14ac:dyDescent="0.45">
      <c r="S199" s="49"/>
    </row>
    <row r="200" spans="19:19" x14ac:dyDescent="0.45">
      <c r="S200" s="49"/>
    </row>
    <row r="201" spans="19:19" x14ac:dyDescent="0.45">
      <c r="S201" s="49"/>
    </row>
    <row r="202" spans="19:19" x14ac:dyDescent="0.45">
      <c r="S202" s="49"/>
    </row>
    <row r="203" spans="19:19" x14ac:dyDescent="0.45">
      <c r="S203" s="49"/>
    </row>
    <row r="204" spans="19:19" x14ac:dyDescent="0.45">
      <c r="S204" s="49"/>
    </row>
    <row r="205" spans="19:19" x14ac:dyDescent="0.45">
      <c r="S205" s="49"/>
    </row>
    <row r="206" spans="19:19" x14ac:dyDescent="0.45">
      <c r="S206" s="49"/>
    </row>
    <row r="207" spans="19:19" x14ac:dyDescent="0.45">
      <c r="S207" s="49"/>
    </row>
    <row r="208" spans="19:19" x14ac:dyDescent="0.45">
      <c r="S208" s="49"/>
    </row>
    <row r="209" spans="19:19" x14ac:dyDescent="0.45">
      <c r="S209" s="49"/>
    </row>
    <row r="210" spans="19:19" x14ac:dyDescent="0.45">
      <c r="S210" s="49"/>
    </row>
    <row r="211" spans="19:19" x14ac:dyDescent="0.45">
      <c r="S211" s="49"/>
    </row>
    <row r="212" spans="19:19" x14ac:dyDescent="0.45">
      <c r="S212" s="49"/>
    </row>
    <row r="213" spans="19:19" x14ac:dyDescent="0.45">
      <c r="S213" s="49"/>
    </row>
    <row r="214" spans="19:19" x14ac:dyDescent="0.45">
      <c r="S214" s="49"/>
    </row>
    <row r="215" spans="19:19" x14ac:dyDescent="0.45">
      <c r="S215" s="49"/>
    </row>
    <row r="216" spans="19:19" x14ac:dyDescent="0.45">
      <c r="S216" s="49"/>
    </row>
    <row r="217" spans="19:19" x14ac:dyDescent="0.45">
      <c r="S217" s="49"/>
    </row>
    <row r="218" spans="19:19" x14ac:dyDescent="0.45">
      <c r="S218" s="49"/>
    </row>
    <row r="219" spans="19:19" x14ac:dyDescent="0.45">
      <c r="S219" s="49"/>
    </row>
    <row r="220" spans="19:19" x14ac:dyDescent="0.45">
      <c r="S220" s="49"/>
    </row>
    <row r="221" spans="19:19" x14ac:dyDescent="0.45">
      <c r="S221" s="49"/>
    </row>
    <row r="222" spans="19:19" x14ac:dyDescent="0.45">
      <c r="S222" s="49"/>
    </row>
    <row r="223" spans="19:19" x14ac:dyDescent="0.45">
      <c r="S223" s="159"/>
    </row>
    <row r="224" spans="19:19" x14ac:dyDescent="0.45">
      <c r="S224" s="49"/>
    </row>
    <row r="225" spans="19:19" x14ac:dyDescent="0.45">
      <c r="S225" s="49"/>
    </row>
    <row r="226" spans="19:19" x14ac:dyDescent="0.45">
      <c r="S226" s="49"/>
    </row>
    <row r="227" spans="19:19" x14ac:dyDescent="0.45">
      <c r="S227" s="49"/>
    </row>
    <row r="228" spans="19:19" x14ac:dyDescent="0.45">
      <c r="S228" s="49"/>
    </row>
    <row r="229" spans="19:19" x14ac:dyDescent="0.45">
      <c r="S229" s="49"/>
    </row>
    <row r="230" spans="19:19" x14ac:dyDescent="0.45">
      <c r="S230" s="49"/>
    </row>
    <row r="231" spans="19:19" x14ac:dyDescent="0.45">
      <c r="S231" s="49"/>
    </row>
    <row r="232" spans="19:19" x14ac:dyDescent="0.45">
      <c r="S232" s="49"/>
    </row>
    <row r="233" spans="19:19" x14ac:dyDescent="0.45">
      <c r="S233" s="49"/>
    </row>
    <row r="234" spans="19:19" x14ac:dyDescent="0.45">
      <c r="S234" s="49"/>
    </row>
    <row r="235" spans="19:19" x14ac:dyDescent="0.45">
      <c r="S235" s="49"/>
    </row>
    <row r="236" spans="19:19" x14ac:dyDescent="0.45">
      <c r="S236" s="49"/>
    </row>
    <row r="237" spans="19:19" x14ac:dyDescent="0.45">
      <c r="S237" s="49"/>
    </row>
    <row r="238" spans="19:19" x14ac:dyDescent="0.45">
      <c r="S238" s="49"/>
    </row>
    <row r="239" spans="19:19" x14ac:dyDescent="0.45">
      <c r="S239" s="172"/>
    </row>
    <row r="240" spans="19:19" x14ac:dyDescent="0.45">
      <c r="S240" s="172"/>
    </row>
    <row r="241" spans="1:19" x14ac:dyDescent="0.45">
      <c r="S241" s="172"/>
    </row>
    <row r="242" spans="1:19" x14ac:dyDescent="0.45">
      <c r="S242" s="172"/>
    </row>
    <row r="243" spans="1:19" x14ac:dyDescent="0.45">
      <c r="S243" s="172"/>
    </row>
    <row r="244" spans="1:19" x14ac:dyDescent="0.45">
      <c r="S244" s="172"/>
    </row>
    <row r="245" spans="1:19" x14ac:dyDescent="0.45">
      <c r="S245" s="49"/>
    </row>
    <row r="246" spans="1:19" x14ac:dyDescent="0.45">
      <c r="S246" s="49"/>
    </row>
    <row r="247" spans="1:19" x14ac:dyDescent="0.45">
      <c r="S247" s="172"/>
    </row>
    <row r="248" spans="1:19" x14ac:dyDescent="0.45">
      <c r="S248" s="172"/>
    </row>
    <row r="249" spans="1:19" x14ac:dyDescent="0.45">
      <c r="S249" s="172"/>
    </row>
    <row r="250" spans="1:19" x14ac:dyDescent="0.45">
      <c r="S250" s="172"/>
    </row>
    <row r="251" spans="1:19" x14ac:dyDescent="0.45">
      <c r="S251" s="49"/>
    </row>
    <row r="252" spans="1:19" x14ac:dyDescent="0.45">
      <c r="S252" s="172"/>
    </row>
    <row r="253" spans="1:19" x14ac:dyDescent="0.45">
      <c r="S253" s="172"/>
    </row>
    <row r="254" spans="1:19" x14ac:dyDescent="0.45">
      <c r="A254" s="49"/>
      <c r="B254" s="49"/>
      <c r="C254" s="49"/>
      <c r="D254" s="49"/>
      <c r="E254" s="49"/>
      <c r="F254" s="49"/>
      <c r="G254" s="49"/>
      <c r="H254" s="49"/>
      <c r="I254" s="49"/>
      <c r="J254" s="49"/>
      <c r="K254" s="49"/>
      <c r="L254" s="49"/>
      <c r="M254" s="172"/>
      <c r="N254" s="49"/>
      <c r="O254" s="49"/>
      <c r="P254" s="49"/>
      <c r="Q254" s="49"/>
      <c r="R254" s="49"/>
      <c r="S254" s="49"/>
    </row>
    <row r="255" spans="1:19" x14ac:dyDescent="0.45">
      <c r="A255" s="49"/>
      <c r="B255" s="49"/>
      <c r="C255" s="49"/>
      <c r="D255" s="49"/>
      <c r="E255" s="49"/>
      <c r="F255" s="49"/>
      <c r="G255" s="49"/>
      <c r="H255" s="49"/>
      <c r="I255" s="49"/>
      <c r="J255" s="49"/>
      <c r="K255" s="49"/>
      <c r="L255" s="49"/>
      <c r="M255" s="172"/>
      <c r="N255" s="49"/>
      <c r="O255" s="49"/>
      <c r="P255" s="49"/>
      <c r="Q255" s="49"/>
      <c r="R255" s="49"/>
      <c r="S255" s="49"/>
    </row>
    <row r="256" spans="1:19" x14ac:dyDescent="0.45">
      <c r="A256" s="49"/>
      <c r="B256" s="49"/>
      <c r="C256" s="49"/>
      <c r="D256" s="49"/>
      <c r="E256" s="49"/>
      <c r="F256" s="49"/>
      <c r="G256" s="49"/>
      <c r="H256" s="49"/>
      <c r="I256" s="49"/>
      <c r="J256" s="49"/>
      <c r="K256" s="49"/>
      <c r="L256" s="49"/>
      <c r="M256" s="172"/>
      <c r="N256" s="49"/>
      <c r="O256" s="49"/>
      <c r="P256" s="49"/>
      <c r="Q256" s="49"/>
      <c r="R256" s="49"/>
      <c r="S256" s="49"/>
    </row>
  </sheetData>
  <sheetProtection sheet="1" formatColumns="0" selectLockedCells="1"/>
  <mergeCells count="63">
    <mergeCell ref="F154:J154"/>
    <mergeCell ref="F155:J156"/>
    <mergeCell ref="A130:I130"/>
    <mergeCell ref="I70:I71"/>
    <mergeCell ref="A76:I76"/>
    <mergeCell ref="J77:J82"/>
    <mergeCell ref="A108:H108"/>
    <mergeCell ref="I108:I110"/>
    <mergeCell ref="A109:H110"/>
    <mergeCell ref="A126:C126"/>
    <mergeCell ref="A127:C127"/>
    <mergeCell ref="A131:I138"/>
    <mergeCell ref="A139:I139"/>
    <mergeCell ref="F143:J145"/>
    <mergeCell ref="F147:J149"/>
    <mergeCell ref="F151:J153"/>
    <mergeCell ref="A9:J9"/>
    <mergeCell ref="A37:H37"/>
    <mergeCell ref="A38:B38"/>
    <mergeCell ref="A39:F39"/>
    <mergeCell ref="A40:F40"/>
    <mergeCell ref="A18:J19"/>
    <mergeCell ref="A20:J22"/>
    <mergeCell ref="A23:J25"/>
    <mergeCell ref="A26:J28"/>
    <mergeCell ref="G15:H15"/>
    <mergeCell ref="G16:H16"/>
    <mergeCell ref="A32:J33"/>
    <mergeCell ref="A29:J31"/>
    <mergeCell ref="A35:J35"/>
    <mergeCell ref="I15:J15"/>
    <mergeCell ref="I16:J16"/>
    <mergeCell ref="A1:J1"/>
    <mergeCell ref="A2:J2"/>
    <mergeCell ref="A3:J3"/>
    <mergeCell ref="A7:J7"/>
    <mergeCell ref="A8:J8"/>
    <mergeCell ref="A4:Q5"/>
    <mergeCell ref="A55:G55"/>
    <mergeCell ref="A42:F42"/>
    <mergeCell ref="A43:F43"/>
    <mergeCell ref="A44:F44"/>
    <mergeCell ref="A45:F45"/>
    <mergeCell ref="A46:F46"/>
    <mergeCell ref="A47:F47"/>
    <mergeCell ref="A48:F48"/>
    <mergeCell ref="A49:F49"/>
    <mergeCell ref="A14:J14"/>
    <mergeCell ref="A117:J117"/>
    <mergeCell ref="A123:C123"/>
    <mergeCell ref="A124:C124"/>
    <mergeCell ref="A125:C125"/>
    <mergeCell ref="A50:F50"/>
    <mergeCell ref="A51:F51"/>
    <mergeCell ref="A54:H54"/>
    <mergeCell ref="A56:G56"/>
    <mergeCell ref="A57:G57"/>
    <mergeCell ref="A58:G58"/>
    <mergeCell ref="I65:I66"/>
    <mergeCell ref="D67:E67"/>
    <mergeCell ref="A41:F41"/>
    <mergeCell ref="I67:I68"/>
    <mergeCell ref="D68:E68"/>
  </mergeCells>
  <conditionalFormatting sqref="A39:F49">
    <cfRule type="expression" dxfId="15" priority="12">
      <formula>$G39=$F$38</formula>
    </cfRule>
  </conditionalFormatting>
  <conditionalFormatting sqref="A57:G57">
    <cfRule type="expression" dxfId="14" priority="11">
      <formula>$A$57=0</formula>
    </cfRule>
  </conditionalFormatting>
  <conditionalFormatting sqref="A50:F50">
    <cfRule type="expression" dxfId="13" priority="10">
      <formula>$A$57=0</formula>
    </cfRule>
  </conditionalFormatting>
  <conditionalFormatting sqref="A51:F51">
    <cfRule type="expression" dxfId="12" priority="9">
      <formula>$A$57=0</formula>
    </cfRule>
  </conditionalFormatting>
  <dataValidations count="10">
    <dataValidation type="decimal" errorStyle="warning" allowBlank="1" showInputMessage="1" showErrorMessage="1" error="Wert erscheint hoch, bzw darf NICHT größer 0 sein!" sqref="H66" xr:uid="{B4C416C0-8BFE-4A7C-A354-843276282991}">
      <formula1>-15</formula1>
      <formula2>0</formula2>
    </dataValidation>
    <dataValidation type="decimal" allowBlank="1" showInputMessage="1" showErrorMessage="1" sqref="C67" xr:uid="{E1B598C8-9140-44CE-AEF2-B0CE14951848}">
      <formula1>0</formula1>
      <formula2>1</formula2>
    </dataValidation>
    <dataValidation type="list" showInputMessage="1" showErrorMessage="1" sqref="G39:G51" xr:uid="{E01F3C4A-2F73-44B5-A596-2FE6AEF420C6}">
      <formula1>$E$38:$F$38</formula1>
    </dataValidation>
    <dataValidation type="date" operator="greaterThan" allowBlank="1" showInputMessage="1" showErrorMessage="1" sqref="A38:B38" xr:uid="{485491F8-5AB5-424A-A09A-3D698AAF896E}">
      <formula1>42005</formula1>
    </dataValidation>
    <dataValidation type="decimal" errorStyle="warning" allowBlank="1" showInputMessage="1" showErrorMessage="1" error="Bitte Eingabewert prüfen!" sqref="H39:H51" xr:uid="{A27A8EB2-2D04-4207-9F29-F7CD91B7092C}">
      <formula1>0</formula1>
      <formula2>0.2</formula2>
    </dataValidation>
    <dataValidation type="decimal" errorStyle="warning" allowBlank="1" showInputMessage="1" showErrorMessage="1" error="Wert muss negativ sein; über - 15 Tage ist unplausibel." sqref="H70:H71 H73:H74" xr:uid="{6F967065-50C0-4095-99BB-3AF735F39EE7}">
      <formula1>-15</formula1>
      <formula2>0</formula2>
    </dataValidation>
    <dataValidation type="decimal" errorStyle="warning" allowBlank="1" showInputMessage="1" showErrorMessage="1" error="Bitte Eingabe prüfen!" sqref="I101" xr:uid="{9C319E42-B768-44B8-881B-C3A14D24146E}">
      <formula1>-0.05</formula1>
      <formula2>0.07</formula2>
    </dataValidation>
    <dataValidation type="whole" allowBlank="1" showInputMessage="1" showErrorMessage="1" error="KZ kann nur 0, 1, 2 oder 3 sein!" sqref="J101" xr:uid="{565B8853-F0C9-4A19-A83C-8DFA6145BA35}">
      <formula1>0</formula1>
      <formula2>3</formula2>
    </dataValidation>
    <dataValidation type="decimal" errorStyle="warning" allowBlank="1" showInputMessage="1" showErrorMessage="1" error="Wert ist unplausibel!" sqref="D119:D120" xr:uid="{AB5136E2-3C7C-4061-A6A9-AB1C6DE59B1E}">
      <formula1>30</formula1>
      <formula2>50</formula2>
    </dataValidation>
    <dataValidation type="decimal" errorStyle="warning" allowBlank="1" showInputMessage="1" showErrorMessage="1" error="Wert ist unplausibel!" sqref="I119:I120" xr:uid="{FC321A0B-C4E8-46CA-A109-21488E31414F}">
      <formula1>8</formula1>
      <formula2>20</formula2>
    </dataValidation>
  </dataValidations>
  <hyperlinks>
    <hyperlink ref="A139" r:id="rId1" xr:uid="{0B0A36A0-E439-4EF2-AD43-090F488C6650}"/>
    <hyperlink ref="F155" r:id="rId2" xr:uid="{E475A7CB-E674-4A0E-A854-5A56828702BC}"/>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1" manualBreakCount="1">
    <brk id="59" max="16383" man="1"/>
  </rowBreak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B28AEC-6ACF-4F13-BF3D-C61A0AD1C503}">
  <sheetPr codeName="Tabelle12">
    <tabColor rgb="FF00B050"/>
  </sheetPr>
  <dimension ref="A1:Y286"/>
  <sheetViews>
    <sheetView showGridLines="0" showWhiteSpace="0" topLeftCell="A163" zoomScale="120" zoomScaleNormal="120" workbookViewId="0">
      <selection activeCell="H73" sqref="H73"/>
    </sheetView>
  </sheetViews>
  <sheetFormatPr baseColWidth="10" defaultRowHeight="14.25" x14ac:dyDescent="0.45"/>
  <cols>
    <col min="1" max="1" width="4.53125" style="1" customWidth="1"/>
    <col min="2" max="9" width="9.06640625" style="1" customWidth="1"/>
    <col min="10" max="10" width="8.59765625" style="1" customWidth="1"/>
    <col min="11" max="11" width="2.59765625" style="1" customWidth="1"/>
    <col min="12" max="13" width="10.1328125" style="1" customWidth="1"/>
    <col min="14" max="17" width="8.33203125" style="1" hidden="1" customWidth="1"/>
    <col min="18" max="18" width="2.06640625" style="1" customWidth="1"/>
    <col min="19" max="26" width="10.6640625" style="1" customWidth="1"/>
    <col min="27" max="16384" width="10.6640625" style="1"/>
  </cols>
  <sheetData>
    <row r="1" spans="1:25" ht="18" x14ac:dyDescent="0.55000000000000004">
      <c r="A1" s="759" t="s">
        <v>149</v>
      </c>
      <c r="B1" s="760"/>
      <c r="C1" s="760"/>
      <c r="D1" s="760"/>
      <c r="E1" s="760"/>
      <c r="F1" s="760"/>
      <c r="G1" s="760"/>
      <c r="H1" s="760"/>
      <c r="I1" s="760"/>
      <c r="J1" s="761"/>
      <c r="K1" s="494"/>
      <c r="L1" s="494"/>
      <c r="M1" s="494"/>
      <c r="N1" s="494"/>
      <c r="O1" s="494"/>
      <c r="P1" s="494"/>
      <c r="Q1" s="494"/>
      <c r="R1" s="495"/>
      <c r="S1" s="171"/>
      <c r="T1" s="49"/>
      <c r="U1" s="49"/>
      <c r="V1" s="49"/>
      <c r="W1" s="49"/>
      <c r="X1" s="49"/>
      <c r="Y1" s="49"/>
    </row>
    <row r="2" spans="1:25" ht="18" x14ac:dyDescent="0.55000000000000004">
      <c r="A2" s="753" t="s">
        <v>150</v>
      </c>
      <c r="B2" s="754"/>
      <c r="C2" s="754"/>
      <c r="D2" s="754"/>
      <c r="E2" s="754"/>
      <c r="F2" s="754"/>
      <c r="G2" s="754"/>
      <c r="H2" s="754"/>
      <c r="I2" s="754"/>
      <c r="J2" s="755"/>
      <c r="K2" s="494"/>
      <c r="L2" s="494"/>
      <c r="M2" s="494"/>
      <c r="N2" s="494"/>
      <c r="O2" s="494"/>
      <c r="P2" s="494"/>
      <c r="Q2" s="494"/>
      <c r="R2" s="495"/>
      <c r="S2" s="171"/>
      <c r="T2" s="49"/>
      <c r="U2" s="49"/>
      <c r="V2" s="49"/>
      <c r="W2" s="49"/>
      <c r="X2" s="49"/>
      <c r="Y2" s="49"/>
    </row>
    <row r="3" spans="1:25" ht="18" x14ac:dyDescent="0.55000000000000004">
      <c r="A3" s="753" t="s">
        <v>165</v>
      </c>
      <c r="B3" s="754"/>
      <c r="C3" s="754"/>
      <c r="D3" s="754"/>
      <c r="E3" s="754"/>
      <c r="F3" s="754"/>
      <c r="G3" s="754"/>
      <c r="H3" s="754"/>
      <c r="I3" s="754"/>
      <c r="J3" s="755"/>
      <c r="K3" s="494"/>
      <c r="L3" s="494"/>
      <c r="M3" s="494"/>
      <c r="N3" s="494"/>
      <c r="O3" s="494"/>
      <c r="P3" s="494"/>
      <c r="Q3" s="494"/>
      <c r="R3" s="495"/>
      <c r="S3" s="171"/>
      <c r="T3" s="49"/>
      <c r="U3" s="49"/>
      <c r="V3" s="49"/>
      <c r="W3" s="49"/>
      <c r="X3" s="49"/>
      <c r="Y3" s="49"/>
    </row>
    <row r="4" spans="1:25" ht="18" customHeight="1" x14ac:dyDescent="0.45">
      <c r="A4" s="889" t="s">
        <v>303</v>
      </c>
      <c r="B4" s="890"/>
      <c r="C4" s="890"/>
      <c r="D4" s="890"/>
      <c r="E4" s="890"/>
      <c r="F4" s="890"/>
      <c r="G4" s="890"/>
      <c r="H4" s="890"/>
      <c r="I4" s="890"/>
      <c r="J4" s="891"/>
      <c r="K4" s="487"/>
      <c r="L4" s="487"/>
      <c r="M4" s="487"/>
      <c r="N4" s="487"/>
      <c r="O4" s="487"/>
      <c r="P4" s="487"/>
      <c r="Q4" s="487"/>
      <c r="R4" s="495"/>
      <c r="S4" s="171"/>
      <c r="T4" s="49"/>
      <c r="U4" s="49"/>
      <c r="V4" s="49"/>
      <c r="W4" s="49"/>
      <c r="X4" s="49"/>
      <c r="Y4" s="49"/>
    </row>
    <row r="5" spans="1:25" ht="18" customHeight="1" x14ac:dyDescent="0.45">
      <c r="A5" s="889" t="s">
        <v>255</v>
      </c>
      <c r="B5" s="890"/>
      <c r="C5" s="890"/>
      <c r="D5" s="890"/>
      <c r="E5" s="890"/>
      <c r="F5" s="890"/>
      <c r="G5" s="890"/>
      <c r="H5" s="890"/>
      <c r="I5" s="890"/>
      <c r="J5" s="891"/>
      <c r="K5" s="487"/>
      <c r="L5" s="487"/>
      <c r="M5" s="487"/>
      <c r="N5" s="487"/>
      <c r="O5" s="487"/>
      <c r="P5" s="487"/>
      <c r="Q5" s="487"/>
      <c r="R5" s="495"/>
      <c r="S5" s="171"/>
      <c r="T5" s="49"/>
      <c r="U5" s="49"/>
      <c r="V5" s="49"/>
      <c r="W5" s="49"/>
      <c r="X5" s="49"/>
      <c r="Y5" s="49"/>
    </row>
    <row r="6" spans="1:25" ht="18" x14ac:dyDescent="0.55000000000000004">
      <c r="A6" s="951"/>
      <c r="B6" s="952"/>
      <c r="C6" s="952"/>
      <c r="D6" s="952"/>
      <c r="E6" s="952"/>
      <c r="F6" s="952"/>
      <c r="G6" s="952"/>
      <c r="H6" s="952"/>
      <c r="I6" s="952"/>
      <c r="J6" s="953"/>
      <c r="K6" s="446"/>
      <c r="L6" s="446"/>
      <c r="M6" s="446"/>
      <c r="N6" s="446"/>
      <c r="O6" s="446"/>
      <c r="P6" s="446"/>
      <c r="Q6" s="446"/>
      <c r="R6" s="495"/>
      <c r="S6" s="171"/>
      <c r="T6" s="49"/>
      <c r="U6" s="49"/>
      <c r="V6" s="49"/>
      <c r="W6" s="49"/>
      <c r="X6" s="49"/>
      <c r="Y6" s="49"/>
    </row>
    <row r="7" spans="1:25" ht="18" x14ac:dyDescent="0.55000000000000004">
      <c r="A7" s="463"/>
      <c r="B7" s="497"/>
      <c r="C7" s="497"/>
      <c r="D7" s="497"/>
      <c r="E7" s="497"/>
      <c r="F7" s="497"/>
      <c r="G7" s="497"/>
      <c r="H7" s="3"/>
      <c r="I7" s="464"/>
      <c r="J7" s="465"/>
      <c r="K7" s="464"/>
      <c r="L7" s="464"/>
      <c r="M7" s="464"/>
      <c r="N7" s="464"/>
      <c r="O7" s="464"/>
      <c r="P7" s="464"/>
      <c r="Q7" s="464"/>
      <c r="R7" s="495"/>
      <c r="S7" s="171"/>
      <c r="T7" s="49"/>
      <c r="U7" s="49"/>
      <c r="V7" s="49"/>
      <c r="W7" s="49"/>
      <c r="X7" s="49"/>
      <c r="Y7" s="49"/>
    </row>
    <row r="8" spans="1:25" ht="18" x14ac:dyDescent="0.55000000000000004">
      <c r="A8" s="753" t="s">
        <v>153</v>
      </c>
      <c r="B8" s="754"/>
      <c r="C8" s="754"/>
      <c r="D8" s="754"/>
      <c r="E8" s="754"/>
      <c r="F8" s="754"/>
      <c r="G8" s="754"/>
      <c r="H8" s="754"/>
      <c r="I8" s="754"/>
      <c r="J8" s="755"/>
      <c r="K8" s="494"/>
      <c r="L8" s="494"/>
      <c r="M8" s="494"/>
      <c r="N8" s="494"/>
      <c r="O8" s="494"/>
      <c r="P8" s="494"/>
      <c r="Q8" s="494"/>
      <c r="R8" s="495"/>
      <c r="S8" s="171"/>
      <c r="T8" s="49"/>
      <c r="U8" s="49"/>
      <c r="V8" s="49"/>
      <c r="W8" s="49"/>
      <c r="X8" s="49"/>
      <c r="Y8" s="49"/>
    </row>
    <row r="9" spans="1:25" ht="15.75" x14ac:dyDescent="0.5">
      <c r="A9" s="756" t="s">
        <v>209</v>
      </c>
      <c r="B9" s="757"/>
      <c r="C9" s="757"/>
      <c r="D9" s="757"/>
      <c r="E9" s="757"/>
      <c r="F9" s="757"/>
      <c r="G9" s="757"/>
      <c r="H9" s="757"/>
      <c r="I9" s="757"/>
      <c r="J9" s="758"/>
      <c r="K9" s="496"/>
      <c r="L9" s="496"/>
      <c r="M9" s="496"/>
      <c r="N9" s="496"/>
      <c r="O9" s="496"/>
      <c r="P9" s="496"/>
      <c r="Q9" s="496"/>
      <c r="R9" s="495"/>
      <c r="S9" s="171"/>
      <c r="T9" s="49"/>
      <c r="U9" s="49"/>
      <c r="V9" s="49"/>
      <c r="W9" s="49"/>
      <c r="X9" s="49"/>
      <c r="Y9" s="49"/>
    </row>
    <row r="10" spans="1:25" ht="15.75" x14ac:dyDescent="0.5">
      <c r="A10" s="512" t="s">
        <v>264</v>
      </c>
      <c r="B10" s="515"/>
      <c r="C10" s="515" t="str">
        <f ca="1">MID(CELL("Dateiname",$A$1),FIND("]", CELL("Dateiname",$A$1))+1,31)</f>
        <v>Maler_mitBUAG</v>
      </c>
      <c r="D10" s="515"/>
      <c r="E10" s="515"/>
      <c r="F10" s="515"/>
      <c r="G10" s="515"/>
      <c r="H10" s="515"/>
      <c r="I10" s="515"/>
      <c r="J10" s="516"/>
      <c r="K10" s="496"/>
      <c r="L10" s="496"/>
      <c r="M10" s="496"/>
      <c r="N10" s="496"/>
      <c r="O10" s="496"/>
      <c r="P10" s="496"/>
      <c r="Q10" s="496"/>
      <c r="R10" s="495"/>
      <c r="S10" s="171"/>
      <c r="T10" s="49"/>
      <c r="U10" s="49"/>
      <c r="V10" s="49"/>
      <c r="W10" s="49"/>
      <c r="X10" s="49"/>
      <c r="Y10" s="49"/>
    </row>
    <row r="11" spans="1:25" ht="15.75" x14ac:dyDescent="0.5">
      <c r="A11" s="449"/>
      <c r="B11" s="449"/>
      <c r="C11" s="449"/>
      <c r="D11" s="449"/>
      <c r="E11" s="449"/>
      <c r="F11" s="449"/>
      <c r="G11" s="449"/>
      <c r="H11" s="449"/>
      <c r="I11" s="449"/>
      <c r="J11" s="449"/>
      <c r="K11" s="496"/>
      <c r="L11" s="496"/>
      <c r="M11" s="496"/>
      <c r="N11" s="496"/>
      <c r="O11" s="496"/>
      <c r="P11" s="496"/>
      <c r="Q11" s="496"/>
      <c r="R11" s="495"/>
      <c r="S11" s="171"/>
      <c r="T11" s="49"/>
      <c r="U11" s="49"/>
      <c r="V11" s="49"/>
      <c r="W11" s="49"/>
      <c r="X11" s="49"/>
      <c r="Y11" s="49"/>
    </row>
    <row r="12" spans="1:25" ht="15.75" x14ac:dyDescent="0.5">
      <c r="A12" s="449"/>
      <c r="B12" s="449"/>
      <c r="C12" s="449"/>
      <c r="D12" s="449"/>
      <c r="F12" s="449"/>
      <c r="G12" s="449"/>
      <c r="H12" s="449"/>
      <c r="I12" s="449"/>
      <c r="J12" s="449"/>
      <c r="K12" s="496"/>
      <c r="L12" s="496"/>
      <c r="M12" s="496"/>
      <c r="N12" s="496"/>
      <c r="O12" s="496"/>
      <c r="P12" s="496"/>
      <c r="Q12" s="496"/>
      <c r="R12" s="495"/>
      <c r="S12" s="171"/>
      <c r="T12" s="49"/>
      <c r="U12" s="49"/>
      <c r="V12" s="49"/>
      <c r="W12" s="49"/>
      <c r="X12" s="49"/>
      <c r="Y12" s="49"/>
    </row>
    <row r="13" spans="1:25" ht="15.75" x14ac:dyDescent="0.5">
      <c r="H13" s="449"/>
      <c r="I13" s="449"/>
      <c r="J13" s="449"/>
      <c r="K13" s="449"/>
      <c r="L13" s="449"/>
      <c r="M13" s="449"/>
      <c r="N13" s="449"/>
      <c r="O13" s="449"/>
      <c r="P13" s="449"/>
      <c r="Q13" s="449"/>
      <c r="R13" s="495"/>
      <c r="S13" s="171"/>
      <c r="T13" s="49"/>
      <c r="U13" s="49"/>
      <c r="V13" s="49"/>
      <c r="W13" s="49"/>
      <c r="X13" s="49"/>
      <c r="Y13" s="49"/>
    </row>
    <row r="14" spans="1:25" ht="15.75" x14ac:dyDescent="0.5">
      <c r="A14" s="949" t="s">
        <v>244</v>
      </c>
      <c r="B14" s="950"/>
      <c r="C14" s="950"/>
      <c r="D14" s="950"/>
      <c r="E14" s="950"/>
      <c r="F14" s="950"/>
      <c r="G14" s="950"/>
      <c r="H14" s="950"/>
      <c r="I14" s="950"/>
      <c r="J14" s="950"/>
      <c r="K14" s="449"/>
      <c r="L14" s="449"/>
      <c r="M14" s="449"/>
      <c r="N14" s="449"/>
      <c r="O14" s="449"/>
      <c r="P14" s="449"/>
      <c r="Q14" s="449"/>
      <c r="R14" s="495"/>
      <c r="S14" s="171"/>
      <c r="T14" s="49"/>
      <c r="U14" s="49"/>
      <c r="V14" s="49"/>
      <c r="W14" s="49"/>
      <c r="X14" s="49"/>
      <c r="Y14" s="49"/>
    </row>
    <row r="15" spans="1:25" ht="15.75" x14ac:dyDescent="0.5">
      <c r="A15" s="418"/>
      <c r="B15" s="484" t="s">
        <v>200</v>
      </c>
      <c r="C15" s="3" t="s">
        <v>107</v>
      </c>
      <c r="D15" s="3" t="s">
        <v>109</v>
      </c>
      <c r="E15" s="3" t="s">
        <v>111</v>
      </c>
      <c r="F15" s="3" t="s">
        <v>113</v>
      </c>
      <c r="G15" s="947" t="s">
        <v>249</v>
      </c>
      <c r="H15" s="947"/>
      <c r="I15" s="833" t="s">
        <v>269</v>
      </c>
      <c r="J15" s="834"/>
      <c r="K15" s="449"/>
      <c r="L15" s="449"/>
      <c r="M15" s="449"/>
      <c r="N15" s="449"/>
      <c r="O15" s="449"/>
      <c r="P15" s="449"/>
      <c r="Q15" s="449"/>
      <c r="R15" s="172"/>
      <c r="S15" s="49"/>
      <c r="T15" s="49"/>
      <c r="U15" s="49"/>
      <c r="V15" s="49"/>
      <c r="W15" s="49"/>
      <c r="X15" s="49"/>
      <c r="Y15" s="49"/>
    </row>
    <row r="16" spans="1:25" ht="15.75" x14ac:dyDescent="0.5">
      <c r="A16" s="419"/>
      <c r="B16" s="498">
        <f>H52</f>
        <v>0.28039999999999998</v>
      </c>
      <c r="C16" s="499">
        <f>D160</f>
        <v>0.35916955822894875</v>
      </c>
      <c r="D16" s="499">
        <f t="shared" ref="D16:F16" si="0">E160</f>
        <v>0</v>
      </c>
      <c r="E16" s="499">
        <f t="shared" si="0"/>
        <v>0</v>
      </c>
      <c r="F16" s="499">
        <f t="shared" si="0"/>
        <v>0.50020935824318979</v>
      </c>
      <c r="G16" s="948">
        <f>C16+D16+E16+F16</f>
        <v>0.8593789164721386</v>
      </c>
      <c r="H16" s="948"/>
      <c r="I16" s="697">
        <f>H164</f>
        <v>0.76558966180154042</v>
      </c>
      <c r="J16" s="698"/>
      <c r="K16" s="449"/>
      <c r="L16" s="449"/>
      <c r="M16" s="449"/>
      <c r="N16" s="449"/>
      <c r="O16" s="449"/>
      <c r="P16" s="449"/>
      <c r="Q16" s="449"/>
      <c r="R16" s="172"/>
      <c r="S16" s="49"/>
      <c r="T16" s="49"/>
      <c r="U16" s="49"/>
      <c r="V16" s="49"/>
      <c r="W16" s="49"/>
      <c r="X16" s="49"/>
      <c r="Y16" s="49"/>
    </row>
    <row r="17" spans="1:25" ht="15.75" x14ac:dyDescent="0.5">
      <c r="H17" s="454"/>
      <c r="I17" s="454"/>
      <c r="J17" s="454"/>
      <c r="K17" s="449"/>
      <c r="L17" s="449"/>
      <c r="M17" s="449"/>
      <c r="N17" s="449"/>
      <c r="O17" s="449"/>
      <c r="P17" s="449"/>
      <c r="Q17" s="449"/>
      <c r="R17" s="172"/>
      <c r="S17" s="49"/>
      <c r="T17" s="49"/>
      <c r="U17" s="49"/>
      <c r="V17" s="49"/>
      <c r="W17" s="49"/>
      <c r="X17" s="49"/>
      <c r="Y17" s="49"/>
    </row>
    <row r="18" spans="1:25" ht="15.75" x14ac:dyDescent="0.5">
      <c r="A18" s="942" t="s">
        <v>245</v>
      </c>
      <c r="B18" s="937"/>
      <c r="C18" s="937"/>
      <c r="D18" s="937"/>
      <c r="E18" s="937"/>
      <c r="F18" s="937"/>
      <c r="G18" s="937"/>
      <c r="H18" s="937"/>
      <c r="I18" s="937"/>
      <c r="J18" s="938"/>
      <c r="K18" s="449"/>
      <c r="L18" s="449"/>
      <c r="M18" s="449"/>
      <c r="N18" s="449"/>
      <c r="O18" s="449"/>
      <c r="P18" s="449"/>
      <c r="Q18" s="449"/>
      <c r="R18" s="172"/>
      <c r="S18" s="49"/>
      <c r="T18" s="49"/>
      <c r="U18" s="49"/>
      <c r="V18" s="49"/>
      <c r="W18" s="49"/>
      <c r="X18" s="49"/>
      <c r="Y18" s="49"/>
    </row>
    <row r="19" spans="1:25" ht="15.75" x14ac:dyDescent="0.5">
      <c r="A19" s="943"/>
      <c r="B19" s="944"/>
      <c r="C19" s="944"/>
      <c r="D19" s="944"/>
      <c r="E19" s="944"/>
      <c r="F19" s="944"/>
      <c r="G19" s="944"/>
      <c r="H19" s="944"/>
      <c r="I19" s="944"/>
      <c r="J19" s="945"/>
      <c r="K19" s="449"/>
      <c r="L19" s="449"/>
      <c r="M19" s="449"/>
      <c r="N19" s="449"/>
      <c r="O19" s="449"/>
      <c r="P19" s="449"/>
      <c r="Q19" s="449"/>
      <c r="R19" s="172"/>
      <c r="S19" s="49"/>
      <c r="T19" s="49"/>
      <c r="U19" s="49"/>
      <c r="V19" s="49"/>
      <c r="W19" s="49"/>
      <c r="X19" s="49"/>
      <c r="Y19" s="49"/>
    </row>
    <row r="20" spans="1:25" ht="15.75" customHeight="1" x14ac:dyDescent="0.5">
      <c r="A20" s="943" t="s">
        <v>246</v>
      </c>
      <c r="B20" s="944"/>
      <c r="C20" s="944"/>
      <c r="D20" s="944"/>
      <c r="E20" s="944"/>
      <c r="F20" s="944"/>
      <c r="G20" s="944"/>
      <c r="H20" s="944"/>
      <c r="I20" s="944"/>
      <c r="J20" s="945"/>
      <c r="K20" s="449"/>
      <c r="L20" s="449"/>
      <c r="M20" s="449"/>
      <c r="N20" s="449"/>
      <c r="O20" s="449"/>
      <c r="P20" s="449"/>
      <c r="Q20" s="449"/>
      <c r="R20" s="172"/>
      <c r="S20" s="49"/>
      <c r="T20" s="49"/>
      <c r="U20" s="49"/>
      <c r="V20" s="49"/>
      <c r="W20" s="49"/>
      <c r="X20" s="49"/>
      <c r="Y20" s="49"/>
    </row>
    <row r="21" spans="1:25" ht="15.75" x14ac:dyDescent="0.5">
      <c r="A21" s="943"/>
      <c r="B21" s="944"/>
      <c r="C21" s="944"/>
      <c r="D21" s="944"/>
      <c r="E21" s="944"/>
      <c r="F21" s="944"/>
      <c r="G21" s="944"/>
      <c r="H21" s="944"/>
      <c r="I21" s="944"/>
      <c r="J21" s="945"/>
      <c r="K21" s="449"/>
      <c r="L21" s="449"/>
      <c r="M21" s="449"/>
      <c r="N21" s="449"/>
      <c r="O21" s="449"/>
      <c r="P21" s="449"/>
      <c r="Q21" s="449"/>
      <c r="R21" s="172"/>
      <c r="S21" s="49"/>
      <c r="T21" s="49"/>
      <c r="U21" s="49"/>
      <c r="V21" s="49"/>
      <c r="W21" s="49"/>
      <c r="X21" s="49"/>
      <c r="Y21" s="49"/>
    </row>
    <row r="22" spans="1:25" ht="15.75" x14ac:dyDescent="0.5">
      <c r="A22" s="943"/>
      <c r="B22" s="944"/>
      <c r="C22" s="944"/>
      <c r="D22" s="944"/>
      <c r="E22" s="944"/>
      <c r="F22" s="944"/>
      <c r="G22" s="944"/>
      <c r="H22" s="944"/>
      <c r="I22" s="944"/>
      <c r="J22" s="945"/>
      <c r="K22" s="449"/>
      <c r="L22" s="449"/>
      <c r="M22" s="449"/>
      <c r="N22" s="449"/>
      <c r="O22" s="449"/>
      <c r="P22" s="449"/>
      <c r="Q22" s="449"/>
      <c r="R22" s="172"/>
      <c r="S22" s="49"/>
      <c r="T22" s="49"/>
      <c r="U22" s="49"/>
      <c r="V22" s="49"/>
      <c r="W22" s="49"/>
      <c r="X22" s="49"/>
      <c r="Y22" s="49"/>
    </row>
    <row r="23" spans="1:25" ht="15.75" x14ac:dyDescent="0.5">
      <c r="A23" s="943" t="s">
        <v>247</v>
      </c>
      <c r="B23" s="944"/>
      <c r="C23" s="944"/>
      <c r="D23" s="944"/>
      <c r="E23" s="944"/>
      <c r="F23" s="944"/>
      <c r="G23" s="944"/>
      <c r="H23" s="944"/>
      <c r="I23" s="944"/>
      <c r="J23" s="945"/>
      <c r="K23" s="449"/>
      <c r="L23" s="449"/>
      <c r="M23" s="449"/>
      <c r="N23" s="449"/>
      <c r="O23" s="449"/>
      <c r="P23" s="449"/>
      <c r="Q23" s="449"/>
      <c r="R23" s="172"/>
      <c r="S23" s="49"/>
      <c r="T23" s="49"/>
      <c r="U23" s="49"/>
      <c r="V23" s="49"/>
      <c r="W23" s="49"/>
      <c r="X23" s="49"/>
      <c r="Y23" s="49"/>
    </row>
    <row r="24" spans="1:25" ht="15.75" x14ac:dyDescent="0.5">
      <c r="A24" s="943"/>
      <c r="B24" s="944"/>
      <c r="C24" s="944"/>
      <c r="D24" s="944"/>
      <c r="E24" s="944"/>
      <c r="F24" s="944"/>
      <c r="G24" s="944"/>
      <c r="H24" s="944"/>
      <c r="I24" s="944"/>
      <c r="J24" s="945"/>
      <c r="K24" s="449"/>
      <c r="L24" s="449"/>
      <c r="M24" s="449"/>
      <c r="N24" s="449"/>
      <c r="O24" s="449"/>
      <c r="P24" s="449"/>
      <c r="Q24" s="449"/>
      <c r="R24" s="172"/>
      <c r="S24" s="49"/>
      <c r="T24" s="49"/>
      <c r="U24" s="49"/>
      <c r="V24" s="49"/>
      <c r="W24" s="49"/>
      <c r="X24" s="49"/>
      <c r="Y24" s="49"/>
    </row>
    <row r="25" spans="1:25" ht="15.75" x14ac:dyDescent="0.5">
      <c r="A25" s="943"/>
      <c r="B25" s="944"/>
      <c r="C25" s="944"/>
      <c r="D25" s="944"/>
      <c r="E25" s="944"/>
      <c r="F25" s="944"/>
      <c r="G25" s="944"/>
      <c r="H25" s="944"/>
      <c r="I25" s="944"/>
      <c r="J25" s="945"/>
      <c r="K25" s="449"/>
      <c r="L25" s="449"/>
      <c r="M25" s="449"/>
      <c r="N25" s="449"/>
      <c r="O25" s="449"/>
      <c r="P25" s="449"/>
      <c r="Q25" s="449"/>
      <c r="R25" s="172"/>
      <c r="S25" s="49"/>
      <c r="T25" s="49"/>
      <c r="U25" s="49"/>
      <c r="V25" s="49"/>
      <c r="W25" s="49"/>
      <c r="X25" s="49"/>
      <c r="Y25" s="49"/>
    </row>
    <row r="26" spans="1:25" ht="15.75" x14ac:dyDescent="0.5">
      <c r="A26" s="943" t="s">
        <v>248</v>
      </c>
      <c r="B26" s="944"/>
      <c r="C26" s="944"/>
      <c r="D26" s="944"/>
      <c r="E26" s="944"/>
      <c r="F26" s="944"/>
      <c r="G26" s="944"/>
      <c r="H26" s="944"/>
      <c r="I26" s="944"/>
      <c r="J26" s="945"/>
      <c r="K26" s="449"/>
      <c r="L26" s="449"/>
      <c r="M26" s="449"/>
      <c r="N26" s="449"/>
      <c r="O26" s="449"/>
      <c r="P26" s="449"/>
      <c r="Q26" s="449"/>
      <c r="R26" s="172"/>
      <c r="S26" s="49"/>
      <c r="T26" s="49"/>
      <c r="U26" s="49"/>
      <c r="V26" s="49"/>
      <c r="W26" s="49"/>
      <c r="X26" s="49"/>
      <c r="Y26" s="49"/>
    </row>
    <row r="27" spans="1:25" ht="15.75" x14ac:dyDescent="0.5">
      <c r="A27" s="943"/>
      <c r="B27" s="944"/>
      <c r="C27" s="944"/>
      <c r="D27" s="944"/>
      <c r="E27" s="944"/>
      <c r="F27" s="944"/>
      <c r="G27" s="944"/>
      <c r="H27" s="944"/>
      <c r="I27" s="944"/>
      <c r="J27" s="945"/>
      <c r="K27" s="449"/>
      <c r="L27" s="449"/>
      <c r="M27" s="449"/>
      <c r="N27" s="449"/>
      <c r="O27" s="449"/>
      <c r="P27" s="449"/>
      <c r="Q27" s="449"/>
      <c r="R27" s="172"/>
      <c r="S27" s="49"/>
      <c r="T27" s="49"/>
      <c r="U27" s="49"/>
      <c r="V27" s="49"/>
      <c r="W27" s="49"/>
      <c r="X27" s="49"/>
      <c r="Y27" s="49"/>
    </row>
    <row r="28" spans="1:25" ht="15.75" x14ac:dyDescent="0.5">
      <c r="A28" s="939"/>
      <c r="B28" s="940"/>
      <c r="C28" s="940"/>
      <c r="D28" s="940"/>
      <c r="E28" s="940"/>
      <c r="F28" s="940"/>
      <c r="G28" s="940"/>
      <c r="H28" s="940"/>
      <c r="I28" s="940"/>
      <c r="J28" s="941"/>
      <c r="K28" s="449"/>
      <c r="L28" s="449"/>
      <c r="M28" s="449"/>
      <c r="N28" s="449"/>
      <c r="O28" s="449"/>
      <c r="P28" s="449"/>
      <c r="Q28" s="449"/>
      <c r="R28" s="172"/>
      <c r="S28" s="49"/>
      <c r="T28" s="49"/>
      <c r="U28" s="49"/>
      <c r="V28" s="49"/>
      <c r="W28" s="49"/>
      <c r="X28" s="49"/>
      <c r="Y28" s="49"/>
    </row>
    <row r="29" spans="1:25" ht="15.75" x14ac:dyDescent="0.5">
      <c r="A29" s="942" t="s">
        <v>250</v>
      </c>
      <c r="B29" s="937"/>
      <c r="C29" s="937"/>
      <c r="D29" s="937"/>
      <c r="E29" s="937"/>
      <c r="F29" s="937"/>
      <c r="G29" s="937"/>
      <c r="H29" s="937"/>
      <c r="I29" s="937"/>
      <c r="J29" s="938"/>
      <c r="K29" s="449"/>
      <c r="L29" s="449"/>
      <c r="M29" s="449"/>
      <c r="N29" s="449"/>
      <c r="O29" s="449"/>
      <c r="P29" s="449"/>
      <c r="Q29" s="449"/>
      <c r="R29" s="172"/>
      <c r="S29" s="49"/>
      <c r="T29" s="49"/>
      <c r="U29" s="49"/>
      <c r="V29" s="49"/>
      <c r="W29" s="49"/>
      <c r="X29" s="49"/>
      <c r="Y29" s="49"/>
    </row>
    <row r="30" spans="1:25" ht="15.75" x14ac:dyDescent="0.5">
      <c r="A30" s="943"/>
      <c r="B30" s="944"/>
      <c r="C30" s="944"/>
      <c r="D30" s="944"/>
      <c r="E30" s="944"/>
      <c r="F30" s="944"/>
      <c r="G30" s="944"/>
      <c r="H30" s="944"/>
      <c r="I30" s="944"/>
      <c r="J30" s="945"/>
      <c r="K30" s="449"/>
      <c r="L30" s="449"/>
      <c r="M30" s="449"/>
      <c r="N30" s="449"/>
      <c r="O30" s="449"/>
      <c r="P30" s="449"/>
      <c r="Q30" s="449"/>
      <c r="R30" s="172"/>
      <c r="S30" s="49"/>
      <c r="T30" s="49"/>
      <c r="U30" s="49"/>
      <c r="V30" s="49"/>
      <c r="W30" s="49"/>
      <c r="X30" s="49"/>
      <c r="Y30" s="49"/>
    </row>
    <row r="31" spans="1:25" ht="15.75" x14ac:dyDescent="0.5">
      <c r="A31" s="939"/>
      <c r="B31" s="940"/>
      <c r="C31" s="940"/>
      <c r="D31" s="940"/>
      <c r="E31" s="940"/>
      <c r="F31" s="940"/>
      <c r="G31" s="940"/>
      <c r="H31" s="940"/>
      <c r="I31" s="940"/>
      <c r="J31" s="941"/>
      <c r="K31" s="449"/>
      <c r="L31" s="449"/>
      <c r="M31" s="449"/>
      <c r="N31" s="449"/>
      <c r="O31" s="449"/>
      <c r="P31" s="449"/>
      <c r="Q31" s="449"/>
      <c r="R31" s="172"/>
      <c r="S31" s="49"/>
      <c r="T31" s="49"/>
      <c r="U31" s="49"/>
      <c r="V31" s="49"/>
      <c r="W31" s="49"/>
      <c r="X31" s="49"/>
      <c r="Y31" s="49"/>
    </row>
    <row r="32" spans="1:25" ht="15.75" x14ac:dyDescent="0.5">
      <c r="A32" s="936" t="s">
        <v>252</v>
      </c>
      <c r="B32" s="937"/>
      <c r="C32" s="937"/>
      <c r="D32" s="937"/>
      <c r="E32" s="937"/>
      <c r="F32" s="937"/>
      <c r="G32" s="937"/>
      <c r="H32" s="937"/>
      <c r="I32" s="937"/>
      <c r="J32" s="938"/>
      <c r="K32" s="449"/>
      <c r="L32" s="449"/>
      <c r="M32" s="449"/>
      <c r="N32" s="449"/>
      <c r="O32" s="449"/>
      <c r="P32" s="449"/>
      <c r="Q32" s="449"/>
      <c r="R32" s="172"/>
      <c r="S32" s="49"/>
      <c r="T32" s="49"/>
      <c r="U32" s="49"/>
      <c r="V32" s="49"/>
      <c r="W32" s="49"/>
      <c r="X32" s="49"/>
      <c r="Y32" s="49"/>
    </row>
    <row r="33" spans="1:25" ht="15.75" x14ac:dyDescent="0.5">
      <c r="A33" s="939"/>
      <c r="B33" s="940"/>
      <c r="C33" s="940"/>
      <c r="D33" s="940"/>
      <c r="E33" s="940"/>
      <c r="F33" s="940"/>
      <c r="G33" s="940"/>
      <c r="H33" s="940"/>
      <c r="I33" s="940"/>
      <c r="J33" s="941"/>
      <c r="K33" s="449"/>
      <c r="L33" s="449"/>
      <c r="M33" s="449"/>
      <c r="N33" s="449"/>
      <c r="O33" s="449"/>
      <c r="P33" s="449"/>
      <c r="Q33" s="449"/>
      <c r="R33" s="172"/>
      <c r="S33" s="49"/>
      <c r="T33" s="49"/>
      <c r="U33" s="49"/>
      <c r="V33" s="49"/>
      <c r="W33" s="49"/>
      <c r="X33" s="49"/>
      <c r="Y33" s="49"/>
    </row>
    <row r="34" spans="1:25" ht="15.75" x14ac:dyDescent="0.5">
      <c r="H34" s="466"/>
      <c r="I34" s="466"/>
      <c r="J34" s="466"/>
      <c r="K34" s="449"/>
      <c r="L34" s="449"/>
      <c r="M34" s="449"/>
      <c r="N34" s="449"/>
      <c r="O34" s="449"/>
      <c r="P34" s="449"/>
      <c r="Q34" s="449"/>
      <c r="R34" s="172"/>
      <c r="S34" s="49"/>
      <c r="T34" s="49"/>
      <c r="U34" s="49"/>
      <c r="V34" s="49"/>
      <c r="W34" s="49"/>
      <c r="X34" s="49"/>
      <c r="Y34" s="49"/>
    </row>
    <row r="35" spans="1:25" ht="15.75" x14ac:dyDescent="0.5">
      <c r="A35" s="946" t="s">
        <v>251</v>
      </c>
      <c r="B35" s="946"/>
      <c r="C35" s="946"/>
      <c r="D35" s="946"/>
      <c r="E35" s="946"/>
      <c r="F35" s="946"/>
      <c r="G35" s="946"/>
      <c r="H35" s="946"/>
      <c r="I35" s="946"/>
      <c r="J35" s="946"/>
      <c r="K35" s="449"/>
      <c r="L35" s="449"/>
      <c r="M35" s="449"/>
      <c r="N35" s="449"/>
      <c r="O35" s="449"/>
      <c r="P35" s="449"/>
      <c r="Q35" s="449"/>
      <c r="R35" s="172"/>
      <c r="S35" s="49"/>
      <c r="T35" s="49"/>
      <c r="U35" s="49"/>
      <c r="V35" s="49"/>
      <c r="W35" s="49"/>
      <c r="X35" s="49"/>
      <c r="Y35" s="49"/>
    </row>
    <row r="36" spans="1:25" x14ac:dyDescent="0.45">
      <c r="H36" s="49"/>
      <c r="I36" s="49"/>
      <c r="J36" s="49"/>
      <c r="K36" s="49"/>
      <c r="L36" s="49"/>
      <c r="M36" s="49"/>
      <c r="N36" s="49"/>
      <c r="O36" s="49"/>
      <c r="P36" s="49"/>
      <c r="Q36" s="49"/>
      <c r="R36" s="172"/>
      <c r="S36" s="49"/>
      <c r="T36" s="49"/>
      <c r="U36" s="49"/>
      <c r="V36" s="49"/>
      <c r="W36" s="49"/>
      <c r="X36" s="49"/>
      <c r="Y36" s="49"/>
    </row>
    <row r="37" spans="1:25" x14ac:dyDescent="0.45">
      <c r="A37" s="776" t="s">
        <v>233</v>
      </c>
      <c r="B37" s="777"/>
      <c r="C37" s="777"/>
      <c r="D37" s="777"/>
      <c r="E37" s="777"/>
      <c r="F37" s="777"/>
      <c r="G37" s="778"/>
      <c r="H37" s="779"/>
      <c r="I37" s="49"/>
      <c r="J37" s="49"/>
      <c r="K37" s="172"/>
      <c r="L37" s="49"/>
      <c r="M37" s="49"/>
      <c r="N37" s="49"/>
      <c r="O37" s="49"/>
      <c r="P37" s="49"/>
      <c r="Q37" s="49"/>
      <c r="R37" s="49"/>
    </row>
    <row r="38" spans="1:25" x14ac:dyDescent="0.45">
      <c r="A38" s="751">
        <f>'DPNK-Stamm'!B2</f>
        <v>45292</v>
      </c>
      <c r="B38" s="752"/>
      <c r="C38" s="273"/>
      <c r="D38" s="273"/>
      <c r="E38" s="274" t="s">
        <v>82</v>
      </c>
      <c r="F38" s="275" t="s">
        <v>84</v>
      </c>
      <c r="G38" s="45"/>
      <c r="H38" s="241" t="s">
        <v>20</v>
      </c>
      <c r="I38" s="49"/>
      <c r="J38" s="49"/>
      <c r="K38" s="172"/>
      <c r="L38" s="49"/>
      <c r="M38" s="49"/>
      <c r="N38" s="49"/>
      <c r="O38" s="49"/>
      <c r="P38" s="49"/>
      <c r="Q38" s="49"/>
      <c r="R38" s="49"/>
    </row>
    <row r="39" spans="1:25" x14ac:dyDescent="0.45">
      <c r="A39" s="717" t="str">
        <f>'DPNK-Stamm'!A4</f>
        <v>Arbeitslosenversicherung</v>
      </c>
      <c r="B39" s="718"/>
      <c r="C39" s="718"/>
      <c r="D39" s="718"/>
      <c r="E39" s="718"/>
      <c r="F39" s="719"/>
      <c r="G39" s="309" t="s">
        <v>82</v>
      </c>
      <c r="H39" s="238">
        <f>IF(G39=$E$38,'DPNK-Stamm'!H4,"")</f>
        <v>2.9499999999999998E-2</v>
      </c>
      <c r="I39" s="49"/>
      <c r="J39" s="49"/>
      <c r="K39" s="172"/>
      <c r="L39" s="49"/>
      <c r="M39" s="49"/>
      <c r="N39" s="49"/>
      <c r="O39" s="49"/>
      <c r="P39" s="49"/>
      <c r="Q39" s="49"/>
      <c r="R39" s="49"/>
    </row>
    <row r="40" spans="1:25" x14ac:dyDescent="0.45">
      <c r="A40" s="717" t="str">
        <f>'DPNK-Stamm'!A5</f>
        <v>Zuschlag Insolvenzentgeltsicherung</v>
      </c>
      <c r="B40" s="718"/>
      <c r="C40" s="718"/>
      <c r="D40" s="718"/>
      <c r="E40" s="718"/>
      <c r="F40" s="719"/>
      <c r="G40" s="310" t="s">
        <v>82</v>
      </c>
      <c r="H40" s="239">
        <f>IF(G40=$E$38,'DPNK-Stamm'!H5,"")</f>
        <v>1E-3</v>
      </c>
      <c r="I40" s="49"/>
      <c r="J40" s="49"/>
      <c r="K40" s="172"/>
      <c r="L40" s="49"/>
      <c r="M40" s="49"/>
      <c r="N40" s="49"/>
      <c r="O40" s="49"/>
      <c r="P40" s="49"/>
      <c r="Q40" s="49"/>
      <c r="R40" s="49"/>
    </row>
    <row r="41" spans="1:25" x14ac:dyDescent="0.45">
      <c r="A41" s="717" t="str">
        <f>'DPNK-Stamm'!A6</f>
        <v>Pensionsversicherung ASVG</v>
      </c>
      <c r="B41" s="718"/>
      <c r="C41" s="718"/>
      <c r="D41" s="718"/>
      <c r="E41" s="718"/>
      <c r="F41" s="719"/>
      <c r="G41" s="310" t="s">
        <v>82</v>
      </c>
      <c r="H41" s="239">
        <f>IF(G41=$E$38,'DPNK-Stamm'!H6,"")</f>
        <v>0.1255</v>
      </c>
      <c r="I41" s="49"/>
      <c r="J41" s="49"/>
      <c r="K41" s="172"/>
      <c r="L41" s="49"/>
      <c r="M41" s="49"/>
      <c r="N41" s="49"/>
      <c r="O41" s="49"/>
      <c r="P41" s="49"/>
      <c r="Q41" s="49"/>
      <c r="R41" s="49"/>
    </row>
    <row r="42" spans="1:25" x14ac:dyDescent="0.45">
      <c r="A42" s="717" t="str">
        <f>'DPNK-Stamm'!A7</f>
        <v>Krankenversicherung ASVG</v>
      </c>
      <c r="B42" s="718"/>
      <c r="C42" s="718"/>
      <c r="D42" s="718"/>
      <c r="E42" s="718"/>
      <c r="F42" s="719"/>
      <c r="G42" s="310" t="s">
        <v>82</v>
      </c>
      <c r="H42" s="239">
        <f>IF(G42=$E$38,'DPNK-Stamm'!H7,"")</f>
        <v>3.78E-2</v>
      </c>
      <c r="I42" s="49"/>
      <c r="J42" s="49"/>
      <c r="K42" s="172"/>
      <c r="L42" s="49"/>
      <c r="M42" s="49"/>
      <c r="N42" s="49"/>
      <c r="O42" s="49"/>
      <c r="P42" s="49"/>
      <c r="Q42" s="49"/>
      <c r="R42" s="49"/>
    </row>
    <row r="43" spans="1:25" x14ac:dyDescent="0.45">
      <c r="A43" s="717" t="str">
        <f>'DPNK-Stamm'!A8</f>
        <v>Unfallversicherung</v>
      </c>
      <c r="B43" s="718"/>
      <c r="C43" s="718"/>
      <c r="D43" s="718"/>
      <c r="E43" s="718"/>
      <c r="F43" s="719"/>
      <c r="G43" s="310" t="s">
        <v>82</v>
      </c>
      <c r="H43" s="239">
        <f>IF(G43=$E$38,'DPNK-Stamm'!H8,"")</f>
        <v>1.0999999999999999E-2</v>
      </c>
      <c r="I43" s="49"/>
      <c r="J43" s="49"/>
      <c r="K43" s="172"/>
      <c r="L43" s="49"/>
      <c r="M43" s="49"/>
      <c r="N43" s="49"/>
      <c r="O43" s="49"/>
      <c r="P43" s="49"/>
      <c r="Q43" s="49"/>
      <c r="R43" s="49"/>
    </row>
    <row r="44" spans="1:25" x14ac:dyDescent="0.45">
      <c r="A44" s="717" t="str">
        <f>'DPNK-Stamm'!A9</f>
        <v>Familienlastenausgleichsfonds (FLAF) - Vorgezogene Reduktion von 3,9% auf</v>
      </c>
      <c r="B44" s="718"/>
      <c r="C44" s="718"/>
      <c r="D44" s="718"/>
      <c r="E44" s="718"/>
      <c r="F44" s="719"/>
      <c r="G44" s="310" t="s">
        <v>82</v>
      </c>
      <c r="H44" s="239">
        <f>IF(G44=$E$38,'DPNK-Stamm'!H9,"")</f>
        <v>3.6999999999999998E-2</v>
      </c>
      <c r="I44" s="49"/>
      <c r="J44" s="49"/>
      <c r="K44" s="172"/>
      <c r="L44" s="49"/>
      <c r="M44" s="49"/>
      <c r="N44" s="49"/>
      <c r="O44" s="49"/>
      <c r="P44" s="49"/>
      <c r="Q44" s="49"/>
      <c r="R44" s="49"/>
    </row>
    <row r="45" spans="1:25" x14ac:dyDescent="0.45">
      <c r="A45" s="717" t="str">
        <f>'DPNK-Stamm'!A10</f>
        <v>DZ zum FLAF (im Mittel; bitte zutreffenden Bundesländerwert eintragen)</v>
      </c>
      <c r="B45" s="718"/>
      <c r="C45" s="718"/>
      <c r="D45" s="718"/>
      <c r="E45" s="718"/>
      <c r="F45" s="719"/>
      <c r="G45" s="310" t="s">
        <v>82</v>
      </c>
      <c r="H45" s="239">
        <f>IF(G45=$E$38,'DPNK-Stamm'!H10,"")</f>
        <v>3.5999999999999999E-3</v>
      </c>
      <c r="I45" s="49"/>
      <c r="J45" s="49"/>
      <c r="K45" s="172"/>
      <c r="L45" s="49"/>
      <c r="M45" s="49"/>
      <c r="N45" s="49"/>
      <c r="O45" s="49"/>
      <c r="P45" s="49"/>
      <c r="Q45" s="49"/>
      <c r="R45" s="49"/>
    </row>
    <row r="46" spans="1:25" x14ac:dyDescent="0.45">
      <c r="A46" s="717" t="str">
        <f>'DPNK-Stamm'!A11</f>
        <v>Wohnbauförderungsbeitrag</v>
      </c>
      <c r="B46" s="718"/>
      <c r="C46" s="718"/>
      <c r="D46" s="718"/>
      <c r="E46" s="718"/>
      <c r="F46" s="719"/>
      <c r="G46" s="310" t="s">
        <v>82</v>
      </c>
      <c r="H46" s="239">
        <f>IF(G46=$E$38,'DPNK-Stamm'!H11,"")</f>
        <v>5.0000000000000001E-3</v>
      </c>
      <c r="I46" s="49"/>
      <c r="J46" s="49"/>
      <c r="K46" s="172"/>
      <c r="L46" s="49"/>
      <c r="M46" s="49"/>
      <c r="N46" s="49"/>
      <c r="O46" s="49"/>
      <c r="P46" s="49"/>
      <c r="Q46" s="49"/>
      <c r="R46" s="49"/>
    </row>
    <row r="47" spans="1:25" x14ac:dyDescent="0.45">
      <c r="A47" s="717" t="str">
        <f>'DPNK-Stamm'!A12</f>
        <v>Schlechtwetterentschädigungsbeitrag</v>
      </c>
      <c r="B47" s="718"/>
      <c r="C47" s="718"/>
      <c r="D47" s="718"/>
      <c r="E47" s="718"/>
      <c r="F47" s="719"/>
      <c r="G47" s="310" t="s">
        <v>84</v>
      </c>
      <c r="H47" s="239" t="str">
        <f>IF(G47=$E$38,'DPNK-Stamm'!H12,"")</f>
        <v/>
      </c>
      <c r="I47" s="49"/>
      <c r="J47" s="49"/>
      <c r="K47" s="172"/>
      <c r="L47" s="49"/>
      <c r="M47" s="49"/>
      <c r="N47" s="49"/>
      <c r="O47" s="49"/>
      <c r="P47" s="49"/>
      <c r="Q47" s="49"/>
      <c r="R47" s="49"/>
    </row>
    <row r="48" spans="1:25" x14ac:dyDescent="0.45">
      <c r="A48" s="717" t="str">
        <f>'DPNK-Stamm'!A13</f>
        <v>Kommunalsteuer</v>
      </c>
      <c r="B48" s="718"/>
      <c r="C48" s="718"/>
      <c r="D48" s="718"/>
      <c r="E48" s="718"/>
      <c r="F48" s="719"/>
      <c r="G48" s="310" t="s">
        <v>82</v>
      </c>
      <c r="H48" s="239">
        <f>IF(G48=$E$38,'DPNK-Stamm'!H13,"")</f>
        <v>0.03</v>
      </c>
      <c r="I48" s="49"/>
      <c r="J48" s="49"/>
      <c r="K48" s="172"/>
      <c r="L48" s="49"/>
      <c r="M48" s="49"/>
      <c r="N48" s="49"/>
      <c r="O48" s="49"/>
      <c r="P48" s="49"/>
      <c r="Q48" s="49"/>
      <c r="R48" s="49"/>
    </row>
    <row r="49" spans="1:18" x14ac:dyDescent="0.45">
      <c r="A49" s="717" t="str">
        <f>'DPNK-Stamm'!A14</f>
        <v>Abfertigung-Neu (Betriebl. Mitarbeitervorsorge)</v>
      </c>
      <c r="B49" s="718"/>
      <c r="C49" s="718"/>
      <c r="D49" s="718"/>
      <c r="E49" s="718"/>
      <c r="F49" s="719"/>
      <c r="G49" s="310" t="s">
        <v>84</v>
      </c>
      <c r="H49" s="239" t="str">
        <f>IF(G49=$E$38,'DPNK-Stamm'!H14,"")</f>
        <v/>
      </c>
      <c r="I49" s="49"/>
      <c r="J49" s="49"/>
      <c r="K49" s="172"/>
      <c r="L49" s="49"/>
      <c r="M49" s="49"/>
      <c r="N49" s="49"/>
      <c r="O49" s="49"/>
      <c r="P49" s="49"/>
      <c r="Q49" s="49"/>
      <c r="R49" s="49"/>
    </row>
    <row r="50" spans="1:18" x14ac:dyDescent="0.45">
      <c r="A50" s="618" t="str">
        <f>'DPNK-Stamm'!A15</f>
        <v>frei</v>
      </c>
      <c r="B50" s="619"/>
      <c r="C50" s="619"/>
      <c r="D50" s="619"/>
      <c r="E50" s="619"/>
      <c r="F50" s="830"/>
      <c r="G50" s="310"/>
      <c r="H50" s="239" t="str">
        <f>IF(G50=$E$38,'DPNK-Stamm'!H15,"")</f>
        <v/>
      </c>
      <c r="I50" s="49"/>
      <c r="J50" s="49"/>
      <c r="K50" s="172"/>
      <c r="L50" s="49"/>
      <c r="M50" s="49"/>
      <c r="N50" s="49"/>
      <c r="O50" s="49"/>
      <c r="P50" s="49"/>
      <c r="Q50" s="49"/>
      <c r="R50" s="49"/>
    </row>
    <row r="51" spans="1:18" x14ac:dyDescent="0.45">
      <c r="A51" s="618" t="str">
        <f>'DPNK-Stamm'!A16</f>
        <v>frei</v>
      </c>
      <c r="B51" s="619"/>
      <c r="C51" s="619"/>
      <c r="D51" s="619"/>
      <c r="E51" s="619"/>
      <c r="F51" s="830"/>
      <c r="G51" s="311"/>
      <c r="H51" s="240" t="str">
        <f>IF(G51=$E$38,'DPNK-Stamm'!H16,"")</f>
        <v/>
      </c>
      <c r="I51" s="49"/>
      <c r="J51" s="49"/>
      <c r="K51" s="172"/>
      <c r="L51" s="49"/>
      <c r="M51" s="49"/>
      <c r="N51" s="49"/>
      <c r="O51" s="49"/>
      <c r="P51" s="49"/>
      <c r="Q51" s="49"/>
      <c r="R51" s="49"/>
    </row>
    <row r="52" spans="1:18" x14ac:dyDescent="0.45">
      <c r="A52" s="194" t="s">
        <v>42</v>
      </c>
      <c r="B52" s="106"/>
      <c r="C52" s="106"/>
      <c r="D52" s="106"/>
      <c r="E52" s="106"/>
      <c r="F52" s="106"/>
      <c r="G52" s="106"/>
      <c r="H52" s="70">
        <f>SUM(H39:H51)</f>
        <v>0.28039999999999998</v>
      </c>
      <c r="I52" s="49"/>
      <c r="J52" s="49"/>
      <c r="K52" s="172"/>
      <c r="L52" s="49"/>
      <c r="M52" s="49"/>
      <c r="N52" s="49"/>
      <c r="O52" s="49"/>
      <c r="P52" s="49"/>
      <c r="Q52" s="49"/>
      <c r="R52" s="49"/>
    </row>
    <row r="53" spans="1:18" x14ac:dyDescent="0.45">
      <c r="A53" s="734"/>
      <c r="B53" s="734"/>
      <c r="C53" s="734"/>
      <c r="D53" s="734"/>
      <c r="E53" s="734"/>
      <c r="F53" s="734"/>
      <c r="G53" s="734"/>
      <c r="H53" s="734"/>
      <c r="I53" s="49"/>
      <c r="J53" s="49"/>
      <c r="K53" s="172"/>
      <c r="L53" s="49"/>
      <c r="M53" s="49"/>
      <c r="N53" s="49"/>
      <c r="O53" s="49"/>
      <c r="P53" s="49"/>
      <c r="Q53" s="49"/>
      <c r="R53" s="49"/>
    </row>
    <row r="54" spans="1:18" x14ac:dyDescent="0.45">
      <c r="A54" s="827" t="str">
        <f>'DPNK-Stamm'!A20</f>
        <v>DPNK auf laufendes Entgelt</v>
      </c>
      <c r="B54" s="828"/>
      <c r="C54" s="828"/>
      <c r="D54" s="828"/>
      <c r="E54" s="828"/>
      <c r="F54" s="828"/>
      <c r="G54" s="828"/>
      <c r="H54" s="72">
        <f>H52</f>
        <v>0.28039999999999998</v>
      </c>
      <c r="I54" s="49"/>
      <c r="J54" s="49"/>
      <c r="K54" s="172"/>
      <c r="L54" s="49"/>
      <c r="M54" s="49"/>
      <c r="N54" s="49"/>
      <c r="O54" s="49"/>
      <c r="P54" s="49"/>
      <c r="Q54" s="49"/>
      <c r="R54" s="49"/>
    </row>
    <row r="55" spans="1:18" x14ac:dyDescent="0.45">
      <c r="A55" s="824" t="str">
        <f>'DPNK-Stamm'!A21</f>
        <v>abzüglich Wohnbauförderungsbeitrag</v>
      </c>
      <c r="B55" s="825"/>
      <c r="C55" s="825"/>
      <c r="D55" s="825"/>
      <c r="E55" s="825"/>
      <c r="F55" s="825"/>
      <c r="G55" s="826"/>
      <c r="H55" s="243">
        <f>'DPNK-Stamm'!H21</f>
        <v>-5.0000000000000001E-3</v>
      </c>
      <c r="I55" s="49"/>
      <c r="J55" s="49"/>
      <c r="K55" s="172"/>
      <c r="L55" s="49"/>
      <c r="M55" s="49"/>
      <c r="N55" s="49"/>
      <c r="O55" s="49"/>
      <c r="P55" s="49"/>
      <c r="Q55" s="49"/>
      <c r="R55" s="49"/>
    </row>
    <row r="56" spans="1:18" x14ac:dyDescent="0.45">
      <c r="A56" s="740">
        <f>'DPNK-Stamm'!A22</f>
        <v>0</v>
      </c>
      <c r="B56" s="741"/>
      <c r="C56" s="741"/>
      <c r="D56" s="741"/>
      <c r="E56" s="741"/>
      <c r="F56" s="741"/>
      <c r="G56" s="444"/>
      <c r="H56" s="71">
        <f>'DPNK-Stamm'!H22</f>
        <v>0</v>
      </c>
      <c r="I56" s="49"/>
      <c r="J56" s="49"/>
      <c r="K56" s="172"/>
      <c r="L56" s="49"/>
      <c r="M56" s="49"/>
      <c r="N56" s="49"/>
      <c r="O56" s="49"/>
      <c r="P56" s="49"/>
      <c r="Q56" s="49"/>
      <c r="R56" s="49"/>
    </row>
    <row r="57" spans="1:18" x14ac:dyDescent="0.45">
      <c r="A57" s="735" t="str">
        <f>'DPNK-Stamm'!A23</f>
        <v>Direkte Personalnebenkosten auf Sonderzahlungen</v>
      </c>
      <c r="B57" s="736"/>
      <c r="C57" s="736"/>
      <c r="D57" s="736"/>
      <c r="E57" s="736"/>
      <c r="F57" s="736"/>
      <c r="G57" s="736"/>
      <c r="H57" s="70">
        <f>SUM(H54:H56)</f>
        <v>0.27539999999999998</v>
      </c>
      <c r="I57" s="49"/>
      <c r="J57" s="49"/>
      <c r="K57" s="172"/>
      <c r="L57" s="49"/>
      <c r="M57" s="49"/>
      <c r="N57" s="49"/>
      <c r="O57" s="49"/>
      <c r="P57" s="49"/>
      <c r="Q57" s="49"/>
      <c r="R57" s="49"/>
    </row>
    <row r="58" spans="1:18" x14ac:dyDescent="0.45">
      <c r="A58" s="807" t="str">
        <f>'DPNK-Stamm'!A24</f>
        <v>Mittelwert</v>
      </c>
      <c r="B58" s="808"/>
      <c r="C58" s="808"/>
      <c r="D58" s="808"/>
      <c r="E58" s="808"/>
      <c r="F58" s="808"/>
      <c r="G58" s="808"/>
      <c r="H58" s="72">
        <f>(H52+H57)/2</f>
        <v>0.27789999999999998</v>
      </c>
      <c r="I58" s="49"/>
      <c r="J58" s="49"/>
      <c r="K58" s="172"/>
      <c r="L58" s="49"/>
      <c r="M58" s="49"/>
      <c r="N58" s="49"/>
      <c r="O58" s="49"/>
      <c r="P58" s="49"/>
      <c r="Q58" s="49"/>
      <c r="R58" s="49"/>
    </row>
    <row r="59" spans="1:18" x14ac:dyDescent="0.45">
      <c r="A59" s="806"/>
      <c r="B59" s="806"/>
      <c r="C59" s="806"/>
      <c r="D59" s="806"/>
      <c r="E59" s="806"/>
      <c r="F59" s="806"/>
      <c r="G59" s="806"/>
      <c r="H59" s="806"/>
      <c r="I59" s="49"/>
      <c r="J59" s="49"/>
      <c r="K59" s="172"/>
      <c r="L59" s="49"/>
      <c r="M59" s="49"/>
      <c r="N59" s="49"/>
      <c r="O59" s="49"/>
      <c r="P59" s="49"/>
      <c r="Q59" s="49"/>
      <c r="R59" s="49"/>
    </row>
    <row r="60" spans="1:18" x14ac:dyDescent="0.45">
      <c r="A60" s="73" t="s">
        <v>1</v>
      </c>
      <c r="B60" s="74"/>
      <c r="C60" s="74"/>
      <c r="D60" s="74"/>
      <c r="E60" s="75"/>
      <c r="F60" s="75"/>
      <c r="G60" s="76" t="s">
        <v>2</v>
      </c>
      <c r="H60" s="737" t="s">
        <v>44</v>
      </c>
      <c r="I60" s="66"/>
      <c r="J60" s="66"/>
      <c r="K60" s="67"/>
      <c r="L60" s="49"/>
      <c r="M60" s="49"/>
      <c r="N60" s="49"/>
      <c r="O60" s="49"/>
      <c r="P60" s="49"/>
      <c r="Q60" s="49"/>
      <c r="R60" s="49"/>
    </row>
    <row r="61" spans="1:18" x14ac:dyDescent="0.45">
      <c r="A61" s="77" t="s">
        <v>4</v>
      </c>
      <c r="B61" s="78"/>
      <c r="C61" s="78"/>
      <c r="D61" s="78"/>
      <c r="E61" s="79"/>
      <c r="F61" s="79"/>
      <c r="G61" s="80">
        <v>365.25</v>
      </c>
      <c r="H61" s="738"/>
      <c r="I61" s="66"/>
      <c r="J61" s="66"/>
      <c r="K61" s="67"/>
      <c r="L61" s="49"/>
      <c r="M61" s="49"/>
      <c r="N61" s="49"/>
      <c r="O61" s="49"/>
      <c r="P61" s="49"/>
      <c r="Q61" s="49"/>
      <c r="R61" s="49"/>
    </row>
    <row r="62" spans="1:18" x14ac:dyDescent="0.45">
      <c r="A62" s="81" t="s">
        <v>5</v>
      </c>
      <c r="B62" s="82"/>
      <c r="C62" s="82"/>
      <c r="D62" s="82"/>
      <c r="E62" s="83"/>
      <c r="F62" s="83"/>
      <c r="G62" s="84">
        <f>-G61/7*2</f>
        <v>-104.35714285714286</v>
      </c>
      <c r="H62" s="85"/>
      <c r="I62" s="66"/>
      <c r="J62" s="66"/>
      <c r="K62" s="67"/>
      <c r="L62" s="49"/>
      <c r="M62" s="49"/>
      <c r="N62" s="49"/>
      <c r="O62" s="49"/>
      <c r="P62" s="49"/>
      <c r="Q62" s="49"/>
      <c r="R62" s="49"/>
    </row>
    <row r="63" spans="1:18" x14ac:dyDescent="0.45">
      <c r="A63" s="86" t="s">
        <v>7</v>
      </c>
      <c r="B63" s="78"/>
      <c r="C63" s="78"/>
      <c r="D63" s="78"/>
      <c r="E63" s="79"/>
      <c r="F63" s="79"/>
      <c r="G63" s="87">
        <f>SUM(G61:G62)</f>
        <v>260.89285714285711</v>
      </c>
      <c r="H63" s="85"/>
      <c r="I63" s="66"/>
      <c r="J63" s="66"/>
      <c r="K63" s="67"/>
      <c r="L63" s="49"/>
      <c r="M63" s="49"/>
      <c r="N63" s="49"/>
      <c r="O63" s="49"/>
      <c r="P63" s="49"/>
      <c r="Q63" s="49"/>
      <c r="R63" s="49"/>
    </row>
    <row r="64" spans="1:18" x14ac:dyDescent="0.45">
      <c r="A64" s="88" t="s">
        <v>45</v>
      </c>
      <c r="B64" s="89"/>
      <c r="C64" s="89"/>
      <c r="D64" s="89"/>
      <c r="E64" s="90"/>
      <c r="F64" s="90"/>
      <c r="G64" s="91">
        <v>-10.5</v>
      </c>
      <c r="H64" s="739">
        <f>-(G64+G65)</f>
        <v>11.928571428571429</v>
      </c>
      <c r="I64" s="66"/>
      <c r="J64" s="66"/>
      <c r="K64" s="67"/>
      <c r="L64" s="49"/>
      <c r="M64" s="49"/>
      <c r="N64" s="49"/>
      <c r="O64" s="49"/>
      <c r="P64" s="49"/>
      <c r="Q64" s="49"/>
      <c r="R64" s="49"/>
    </row>
    <row r="65" spans="1:18" x14ac:dyDescent="0.45">
      <c r="A65" s="88" t="s">
        <v>260</v>
      </c>
      <c r="B65" s="89"/>
      <c r="C65" s="89"/>
      <c r="D65" s="92"/>
      <c r="E65" s="3"/>
      <c r="F65" s="505">
        <v>1</v>
      </c>
      <c r="G65" s="91">
        <f>-2*5/7*F65</f>
        <v>-1.4285714285714286</v>
      </c>
      <c r="H65" s="739"/>
      <c r="I65" s="66"/>
      <c r="J65" s="66"/>
      <c r="K65" s="67"/>
      <c r="L65" s="49"/>
      <c r="M65" s="49"/>
      <c r="N65" s="49"/>
      <c r="O65" s="49"/>
      <c r="P65" s="49"/>
      <c r="Q65" s="49"/>
      <c r="R65" s="49"/>
    </row>
    <row r="66" spans="1:18" x14ac:dyDescent="0.45">
      <c r="A66" s="88" t="s">
        <v>46</v>
      </c>
      <c r="B66" s="89"/>
      <c r="C66" s="794"/>
      <c r="D66" s="795"/>
      <c r="E66" s="3"/>
      <c r="F66" s="3"/>
      <c r="G66" s="91"/>
      <c r="H66" s="93"/>
      <c r="I66" s="66"/>
      <c r="J66" s="66"/>
      <c r="K66" s="67"/>
      <c r="L66" s="49"/>
      <c r="M66" s="49"/>
      <c r="N66" s="49"/>
      <c r="O66" s="49"/>
      <c r="P66" s="49"/>
      <c r="Q66" s="49"/>
      <c r="R66" s="49"/>
    </row>
    <row r="67" spans="1:18" x14ac:dyDescent="0.45">
      <c r="A67" s="418"/>
      <c r="B67" s="312">
        <v>0.85</v>
      </c>
      <c r="C67" s="95">
        <v>5</v>
      </c>
      <c r="D67" s="796">
        <v>5</v>
      </c>
      <c r="E67" s="796"/>
      <c r="F67" s="3"/>
      <c r="G67" s="91">
        <f>-5*C67*B67</f>
        <v>-21.25</v>
      </c>
      <c r="H67" s="739">
        <f>-(G67+G68)</f>
        <v>25.75</v>
      </c>
      <c r="I67" s="49"/>
      <c r="J67" s="66"/>
      <c r="K67" s="67"/>
      <c r="L67" s="49"/>
      <c r="M67" s="49"/>
      <c r="N67" s="49"/>
      <c r="O67" s="49"/>
      <c r="P67" s="49"/>
      <c r="Q67" s="49"/>
      <c r="R67" s="49"/>
    </row>
    <row r="68" spans="1:18" x14ac:dyDescent="0.45">
      <c r="A68" s="419"/>
      <c r="B68" s="98">
        <f>1-B67</f>
        <v>0.15000000000000002</v>
      </c>
      <c r="C68" s="97">
        <v>6</v>
      </c>
      <c r="D68" s="935">
        <v>5</v>
      </c>
      <c r="E68" s="935"/>
      <c r="F68" s="208"/>
      <c r="G68" s="84">
        <f>-5*C68*B68</f>
        <v>-4.5000000000000009</v>
      </c>
      <c r="H68" s="739"/>
      <c r="I68" s="49"/>
      <c r="J68" s="66"/>
      <c r="K68" s="67"/>
      <c r="L68" s="49"/>
      <c r="M68" s="49"/>
      <c r="N68" s="49"/>
      <c r="O68" s="49"/>
      <c r="P68" s="49"/>
      <c r="Q68" s="49"/>
      <c r="R68" s="49"/>
    </row>
    <row r="69" spans="1:18" x14ac:dyDescent="0.45">
      <c r="A69" s="86" t="s">
        <v>15</v>
      </c>
      <c r="B69" s="109"/>
      <c r="C69" s="78"/>
      <c r="D69" s="78"/>
      <c r="E69" s="79"/>
      <c r="F69" s="79"/>
      <c r="G69" s="87">
        <f>SUM(G63:G68)</f>
        <v>223.21428571428569</v>
      </c>
      <c r="H69" s="93"/>
      <c r="I69" s="66"/>
      <c r="J69" s="66"/>
      <c r="K69" s="67"/>
      <c r="L69" s="49"/>
      <c r="M69" s="49"/>
      <c r="N69" s="49"/>
      <c r="O69" s="49"/>
      <c r="P69" s="49"/>
      <c r="Q69" s="49"/>
      <c r="R69" s="49"/>
    </row>
    <row r="70" spans="1:18" x14ac:dyDescent="0.45">
      <c r="A70" s="99" t="s">
        <v>290</v>
      </c>
      <c r="B70" s="89"/>
      <c r="C70" s="89"/>
      <c r="D70" s="89"/>
      <c r="E70" s="90"/>
      <c r="F70" s="90"/>
      <c r="G70" s="100">
        <v>-11</v>
      </c>
      <c r="H70" s="739">
        <f>-(G70+G71)</f>
        <v>13.5</v>
      </c>
      <c r="I70" s="66"/>
      <c r="J70" s="66"/>
      <c r="K70" s="67"/>
      <c r="L70" s="49"/>
      <c r="M70" s="49"/>
      <c r="N70" s="49"/>
      <c r="O70" s="49"/>
      <c r="P70" s="49"/>
      <c r="Q70" s="49"/>
      <c r="R70" s="49"/>
    </row>
    <row r="71" spans="1:18" x14ac:dyDescent="0.45">
      <c r="A71" s="101" t="s">
        <v>291</v>
      </c>
      <c r="B71" s="82"/>
      <c r="C71" s="82"/>
      <c r="D71" s="82"/>
      <c r="E71" s="83"/>
      <c r="F71" s="83"/>
      <c r="G71" s="100">
        <v>-2.5</v>
      </c>
      <c r="H71" s="739"/>
      <c r="I71" s="66"/>
      <c r="J71" s="66"/>
      <c r="K71" s="67"/>
      <c r="L71" s="49"/>
      <c r="M71" s="49"/>
      <c r="N71" s="49"/>
      <c r="O71" s="49"/>
      <c r="P71" s="49"/>
      <c r="Q71" s="49"/>
      <c r="R71" s="49"/>
    </row>
    <row r="72" spans="1:18" x14ac:dyDescent="0.45">
      <c r="A72" s="86" t="s">
        <v>287</v>
      </c>
      <c r="B72" s="109"/>
      <c r="C72" s="78"/>
      <c r="D72" s="78"/>
      <c r="E72" s="79"/>
      <c r="F72" s="79"/>
      <c r="G72" s="102">
        <f>SUM(G69:G71)</f>
        <v>209.71428571428569</v>
      </c>
      <c r="H72" s="93"/>
      <c r="I72" s="66"/>
      <c r="J72" s="66"/>
      <c r="K72" s="67"/>
      <c r="L72" s="49"/>
      <c r="M72" s="49"/>
      <c r="N72" s="49"/>
      <c r="O72" s="49"/>
      <c r="P72" s="49"/>
      <c r="Q72" s="49"/>
      <c r="R72" s="49"/>
    </row>
    <row r="73" spans="1:18" x14ac:dyDescent="0.45">
      <c r="A73" s="99" t="s">
        <v>292</v>
      </c>
      <c r="B73" s="89"/>
      <c r="C73" s="89"/>
      <c r="D73" s="89"/>
      <c r="E73" s="90"/>
      <c r="F73" s="90"/>
      <c r="G73" s="100"/>
      <c r="H73" s="103">
        <f>-G73</f>
        <v>0</v>
      </c>
      <c r="I73" s="66"/>
      <c r="J73" s="66"/>
      <c r="K73" s="67"/>
      <c r="L73" s="49"/>
      <c r="M73" s="49"/>
      <c r="N73" s="49"/>
      <c r="O73" s="49"/>
      <c r="P73" s="49"/>
      <c r="Q73" s="49"/>
      <c r="R73" s="49"/>
    </row>
    <row r="74" spans="1:18" x14ac:dyDescent="0.45">
      <c r="A74" s="21" t="s">
        <v>289</v>
      </c>
      <c r="B74" s="89"/>
      <c r="C74" s="89"/>
      <c r="D74" s="89"/>
      <c r="E74" s="90"/>
      <c r="F74" s="90"/>
      <c r="G74" s="100">
        <v>-7.5</v>
      </c>
      <c r="H74" s="103">
        <f>-G74</f>
        <v>7.5</v>
      </c>
      <c r="I74" s="66"/>
      <c r="J74" s="66"/>
      <c r="K74" s="67"/>
      <c r="L74" s="49"/>
      <c r="M74" s="49"/>
      <c r="N74" s="49"/>
      <c r="O74" s="49"/>
      <c r="P74" s="49"/>
      <c r="Q74" s="49"/>
      <c r="R74" s="49"/>
    </row>
    <row r="75" spans="1:18" x14ac:dyDescent="0.45">
      <c r="A75" s="104" t="s">
        <v>288</v>
      </c>
      <c r="B75" s="105"/>
      <c r="C75" s="105"/>
      <c r="D75" s="105"/>
      <c r="E75" s="106"/>
      <c r="F75" s="106"/>
      <c r="G75" s="107">
        <f>SUM(G72:G74)</f>
        <v>202.21428571428569</v>
      </c>
      <c r="H75" s="108">
        <f>SUM(H61:H74)</f>
        <v>58.678571428571431</v>
      </c>
      <c r="I75" s="66"/>
      <c r="J75" s="66"/>
      <c r="K75" s="67"/>
      <c r="L75" s="49"/>
      <c r="M75" s="49"/>
      <c r="N75" s="49"/>
      <c r="O75" s="49"/>
      <c r="P75" s="49"/>
      <c r="Q75" s="49"/>
      <c r="R75" s="49"/>
    </row>
    <row r="76" spans="1:18" x14ac:dyDescent="0.45">
      <c r="A76" s="734"/>
      <c r="B76" s="734"/>
      <c r="C76" s="734"/>
      <c r="D76" s="734"/>
      <c r="E76" s="734"/>
      <c r="F76" s="734"/>
      <c r="G76" s="734"/>
      <c r="H76" s="734"/>
      <c r="I76" s="66"/>
      <c r="J76" s="66"/>
      <c r="K76" s="67"/>
      <c r="L76" s="49"/>
      <c r="M76" s="49"/>
      <c r="N76" s="49"/>
      <c r="O76" s="49"/>
      <c r="P76" s="49"/>
      <c r="Q76" s="49"/>
      <c r="R76" s="49"/>
    </row>
    <row r="77" spans="1:18" x14ac:dyDescent="0.45">
      <c r="A77" s="86" t="s">
        <v>19</v>
      </c>
      <c r="B77" s="109"/>
      <c r="C77" s="109"/>
      <c r="D77" s="109"/>
      <c r="E77" s="110"/>
      <c r="F77" s="111"/>
      <c r="G77" s="79"/>
      <c r="H77" s="79"/>
      <c r="I77" s="79"/>
      <c r="J77" s="112"/>
      <c r="K77" s="686" t="s">
        <v>47</v>
      </c>
      <c r="L77" s="49"/>
      <c r="M77" s="49"/>
      <c r="N77" s="49"/>
      <c r="O77" s="49"/>
      <c r="P77" s="49"/>
      <c r="Q77" s="49"/>
      <c r="R77" s="49"/>
    </row>
    <row r="78" spans="1:18" x14ac:dyDescent="0.45">
      <c r="A78" s="68"/>
      <c r="B78" s="69"/>
      <c r="C78" s="69"/>
      <c r="D78" s="69"/>
      <c r="E78" s="113"/>
      <c r="F78" s="114"/>
      <c r="G78" s="76" t="s">
        <v>18</v>
      </c>
      <c r="H78" s="76" t="s">
        <v>20</v>
      </c>
      <c r="I78" s="115" t="s">
        <v>49</v>
      </c>
      <c r="J78" s="116" t="s">
        <v>50</v>
      </c>
      <c r="K78" s="687"/>
      <c r="L78" s="49"/>
      <c r="M78" s="49"/>
      <c r="N78" s="49"/>
      <c r="O78" s="49"/>
      <c r="P78" s="49"/>
      <c r="Q78" s="49"/>
      <c r="R78" s="49"/>
    </row>
    <row r="79" spans="1:18" x14ac:dyDescent="0.45">
      <c r="A79" s="117"/>
      <c r="B79" s="118"/>
      <c r="C79" s="118"/>
      <c r="D79" s="118"/>
      <c r="E79" s="119"/>
      <c r="F79" s="119"/>
      <c r="G79" s="436"/>
      <c r="H79" s="436"/>
      <c r="I79" s="121"/>
      <c r="J79" s="122"/>
      <c r="K79" s="687"/>
      <c r="L79" s="49"/>
      <c r="M79" s="49"/>
      <c r="N79" s="49"/>
      <c r="O79" s="49"/>
      <c r="P79" s="49"/>
      <c r="Q79" s="49"/>
      <c r="R79" s="49"/>
    </row>
    <row r="80" spans="1:18" x14ac:dyDescent="0.45">
      <c r="A80" s="123" t="s">
        <v>51</v>
      </c>
      <c r="B80" s="119"/>
      <c r="C80" s="119"/>
      <c r="D80" s="119"/>
      <c r="E80" s="119"/>
      <c r="F80" s="119"/>
      <c r="G80" s="124">
        <f>G75</f>
        <v>202.21428571428569</v>
      </c>
      <c r="H80" s="125">
        <f>G80/G80</f>
        <v>1</v>
      </c>
      <c r="I80" s="126">
        <f>H$52</f>
        <v>0.28039999999999998</v>
      </c>
      <c r="J80" s="127">
        <f>H80*(1+I80)</f>
        <v>1.2804</v>
      </c>
      <c r="K80" s="687"/>
      <c r="L80" s="49"/>
      <c r="M80" s="49"/>
      <c r="N80" s="49"/>
      <c r="O80" s="49"/>
      <c r="P80" s="49"/>
      <c r="Q80" s="49"/>
      <c r="R80" s="49"/>
    </row>
    <row r="81" spans="1:18" x14ac:dyDescent="0.45">
      <c r="A81" s="123" t="s">
        <v>234</v>
      </c>
      <c r="B81" s="89"/>
      <c r="C81" s="89"/>
      <c r="D81" s="89"/>
      <c r="E81" s="89"/>
      <c r="F81" s="89"/>
      <c r="G81" s="128"/>
      <c r="H81" s="129"/>
      <c r="I81" s="126"/>
      <c r="J81" s="130"/>
      <c r="K81" s="687"/>
      <c r="L81" s="49"/>
      <c r="M81" s="49"/>
      <c r="N81" s="49"/>
      <c r="O81" s="49"/>
      <c r="P81" s="49"/>
      <c r="Q81" s="49"/>
      <c r="R81" s="49"/>
    </row>
    <row r="82" spans="1:18" x14ac:dyDescent="0.45">
      <c r="A82" s="131" t="s">
        <v>53</v>
      </c>
      <c r="B82" s="89"/>
      <c r="C82" s="89"/>
      <c r="D82" s="89"/>
      <c r="E82" s="89"/>
      <c r="F82" s="89"/>
      <c r="G82" s="128"/>
      <c r="H82" s="129"/>
      <c r="I82" s="126"/>
      <c r="J82" s="130"/>
      <c r="K82" s="688"/>
      <c r="L82" s="49"/>
      <c r="M82" s="49"/>
      <c r="N82" s="49"/>
      <c r="O82" s="49"/>
      <c r="P82" s="49"/>
      <c r="Q82" s="49"/>
      <c r="R82" s="49"/>
    </row>
    <row r="83" spans="1:18" x14ac:dyDescent="0.45">
      <c r="A83" s="132"/>
      <c r="B83" s="89" t="s">
        <v>54</v>
      </c>
      <c r="C83" s="89"/>
      <c r="D83" s="89"/>
      <c r="E83" s="89"/>
      <c r="F83" s="89"/>
      <c r="G83" s="128">
        <f>H64</f>
        <v>11.928571428571429</v>
      </c>
      <c r="H83" s="129">
        <f>G83/G$80</f>
        <v>5.8989756269869312E-2</v>
      </c>
      <c r="I83" s="126">
        <f>H$52</f>
        <v>0.28039999999999998</v>
      </c>
      <c r="J83" s="127">
        <f>H83*(1+I83)</f>
        <v>7.5530483927940664E-2</v>
      </c>
      <c r="K83" s="133">
        <v>0</v>
      </c>
      <c r="L83" s="49"/>
      <c r="M83" s="49"/>
      <c r="N83" s="332">
        <f t="shared" ref="N83:N112" si="1">IF($K83=0,$J83,0)</f>
        <v>7.5530483927940664E-2</v>
      </c>
      <c r="O83" s="333">
        <f t="shared" ref="O83:O112" si="2">IF($K83=1,$J83,0)</f>
        <v>0</v>
      </c>
      <c r="P83" s="333">
        <f t="shared" ref="P83:P112" si="3">IF($K83=2,$J83,0)</f>
        <v>0</v>
      </c>
      <c r="Q83" s="334">
        <f t="shared" ref="Q83:Q112" si="4">IF($K83=3,$J83,0)</f>
        <v>0</v>
      </c>
      <c r="R83" s="49"/>
    </row>
    <row r="84" spans="1:18" x14ac:dyDescent="0.45">
      <c r="A84" s="132"/>
      <c r="B84" s="89" t="s">
        <v>55</v>
      </c>
      <c r="C84" s="89"/>
      <c r="D84" s="89"/>
      <c r="E84" s="89"/>
      <c r="F84" s="89"/>
      <c r="G84" s="128">
        <f>H70</f>
        <v>13.5</v>
      </c>
      <c r="H84" s="129">
        <f>G84/G$80</f>
        <v>6.6760861886259279E-2</v>
      </c>
      <c r="I84" s="126">
        <f>H$52</f>
        <v>0.28039999999999998</v>
      </c>
      <c r="J84" s="127">
        <f>H84*(1+I84)</f>
        <v>8.548060755916638E-2</v>
      </c>
      <c r="K84" s="133">
        <v>0</v>
      </c>
      <c r="L84" s="49"/>
      <c r="M84" s="49"/>
      <c r="N84" s="335">
        <f t="shared" si="1"/>
        <v>8.548060755916638E-2</v>
      </c>
      <c r="O84" s="336">
        <f t="shared" si="2"/>
        <v>0</v>
      </c>
      <c r="P84" s="336">
        <f t="shared" si="3"/>
        <v>0</v>
      </c>
      <c r="Q84" s="337">
        <f t="shared" si="4"/>
        <v>0</v>
      </c>
      <c r="R84" s="49"/>
    </row>
    <row r="85" spans="1:18" x14ac:dyDescent="0.45">
      <c r="A85" s="132"/>
      <c r="B85" s="92" t="s">
        <v>56</v>
      </c>
      <c r="C85" s="89"/>
      <c r="D85" s="89"/>
      <c r="E85" s="89"/>
      <c r="F85" s="89"/>
      <c r="G85" s="128">
        <f>H74</f>
        <v>7.5</v>
      </c>
      <c r="H85" s="129">
        <f>G85/G$80</f>
        <v>3.7089367714588491E-2</v>
      </c>
      <c r="I85" s="126">
        <f>H$52</f>
        <v>0.28039999999999998</v>
      </c>
      <c r="J85" s="127">
        <f>H85*(1+I85)</f>
        <v>4.7489226421759102E-2</v>
      </c>
      <c r="K85" s="133">
        <v>0</v>
      </c>
      <c r="L85" s="49"/>
      <c r="M85" s="49"/>
      <c r="N85" s="335">
        <f t="shared" si="1"/>
        <v>4.7489226421759102E-2</v>
      </c>
      <c r="O85" s="336">
        <f t="shared" si="2"/>
        <v>0</v>
      </c>
      <c r="P85" s="336">
        <f t="shared" si="3"/>
        <v>0</v>
      </c>
      <c r="Q85" s="337">
        <f t="shared" si="4"/>
        <v>0</v>
      </c>
      <c r="R85" s="49"/>
    </row>
    <row r="86" spans="1:18" x14ac:dyDescent="0.45">
      <c r="A86" s="132"/>
      <c r="B86" s="92" t="s">
        <v>57</v>
      </c>
      <c r="C86" s="89"/>
      <c r="D86" s="89"/>
      <c r="E86" s="89"/>
      <c r="F86" s="89"/>
      <c r="G86" s="128"/>
      <c r="H86" s="129"/>
      <c r="I86" s="126"/>
      <c r="J86" s="127"/>
      <c r="K86" s="133"/>
      <c r="L86" s="49"/>
      <c r="M86" s="49"/>
      <c r="N86" s="335">
        <f t="shared" si="1"/>
        <v>0</v>
      </c>
      <c r="O86" s="336">
        <f t="shared" si="2"/>
        <v>0</v>
      </c>
      <c r="P86" s="336">
        <f t="shared" si="3"/>
        <v>0</v>
      </c>
      <c r="Q86" s="337">
        <f t="shared" si="4"/>
        <v>0</v>
      </c>
      <c r="R86" s="49"/>
    </row>
    <row r="87" spans="1:18" s="159" customFormat="1" x14ac:dyDescent="0.45">
      <c r="A87" s="132"/>
      <c r="B87" s="89" t="s">
        <v>58</v>
      </c>
      <c r="C87" s="89"/>
      <c r="D87" s="89"/>
      <c r="E87" s="89"/>
      <c r="F87" s="89"/>
      <c r="G87" s="128"/>
      <c r="H87" s="129"/>
      <c r="I87" s="126"/>
      <c r="J87" s="130"/>
      <c r="K87" s="133"/>
      <c r="L87" s="49"/>
      <c r="M87" s="49"/>
      <c r="N87" s="335">
        <f t="shared" si="1"/>
        <v>0</v>
      </c>
      <c r="O87" s="336">
        <f t="shared" si="2"/>
        <v>0</v>
      </c>
      <c r="P87" s="336">
        <f t="shared" si="3"/>
        <v>0</v>
      </c>
      <c r="Q87" s="337">
        <f t="shared" si="4"/>
        <v>0</v>
      </c>
      <c r="R87" s="49"/>
    </row>
    <row r="88" spans="1:18" s="49" customFormat="1" x14ac:dyDescent="0.45">
      <c r="A88" s="131" t="s">
        <v>59</v>
      </c>
      <c r="B88" s="89"/>
      <c r="C88" s="89"/>
      <c r="D88" s="89"/>
      <c r="E88" s="89"/>
      <c r="F88" s="89"/>
      <c r="G88" s="128"/>
      <c r="H88" s="129"/>
      <c r="I88" s="126"/>
      <c r="J88" s="130"/>
      <c r="K88" s="133"/>
      <c r="N88" s="335">
        <f t="shared" si="1"/>
        <v>0</v>
      </c>
      <c r="O88" s="336">
        <f t="shared" si="2"/>
        <v>0</v>
      </c>
      <c r="P88" s="336">
        <f t="shared" si="3"/>
        <v>0</v>
      </c>
      <c r="Q88" s="337">
        <f t="shared" si="4"/>
        <v>0</v>
      </c>
    </row>
    <row r="89" spans="1:18" s="49" customFormat="1" x14ac:dyDescent="0.45">
      <c r="A89" s="132"/>
      <c r="B89" s="119" t="s">
        <v>60</v>
      </c>
      <c r="C89" s="89"/>
      <c r="D89" s="89"/>
      <c r="E89" s="89"/>
      <c r="F89" s="89"/>
      <c r="G89" s="128"/>
      <c r="H89" s="129"/>
      <c r="I89" s="126"/>
      <c r="J89" s="130"/>
      <c r="K89" s="133"/>
      <c r="N89" s="335">
        <f t="shared" si="1"/>
        <v>0</v>
      </c>
      <c r="O89" s="336">
        <f t="shared" si="2"/>
        <v>0</v>
      </c>
      <c r="P89" s="336">
        <f t="shared" si="3"/>
        <v>0</v>
      </c>
      <c r="Q89" s="337">
        <f t="shared" si="4"/>
        <v>0</v>
      </c>
    </row>
    <row r="90" spans="1:18" s="49" customFormat="1" x14ac:dyDescent="0.45">
      <c r="A90" s="132"/>
      <c r="B90" s="89" t="s">
        <v>61</v>
      </c>
      <c r="C90" s="89"/>
      <c r="D90" s="89"/>
      <c r="E90" s="128">
        <f>G63</f>
        <v>260.89285714285711</v>
      </c>
      <c r="F90" s="134" t="s">
        <v>2</v>
      </c>
      <c r="G90" s="135"/>
      <c r="H90" s="135"/>
      <c r="I90" s="126"/>
      <c r="J90" s="130"/>
      <c r="K90" s="133"/>
      <c r="N90" s="335">
        <f t="shared" si="1"/>
        <v>0</v>
      </c>
      <c r="O90" s="336">
        <f t="shared" si="2"/>
        <v>0</v>
      </c>
      <c r="P90" s="336">
        <f t="shared" si="3"/>
        <v>0</v>
      </c>
      <c r="Q90" s="337">
        <f t="shared" si="4"/>
        <v>0</v>
      </c>
    </row>
    <row r="91" spans="1:18" s="49" customFormat="1" x14ac:dyDescent="0.45">
      <c r="A91" s="132"/>
      <c r="B91" s="89" t="s">
        <v>62</v>
      </c>
      <c r="C91" s="89"/>
      <c r="D91" s="89"/>
      <c r="E91" s="136">
        <f>-H67</f>
        <v>-25.75</v>
      </c>
      <c r="F91" s="137" t="s">
        <v>2</v>
      </c>
      <c r="G91" s="135"/>
      <c r="H91" s="135"/>
      <c r="I91" s="126"/>
      <c r="J91" s="130"/>
      <c r="K91" s="133"/>
      <c r="N91" s="335">
        <f t="shared" si="1"/>
        <v>0</v>
      </c>
      <c r="O91" s="336">
        <f t="shared" si="2"/>
        <v>0</v>
      </c>
      <c r="P91" s="336">
        <f t="shared" si="3"/>
        <v>0</v>
      </c>
      <c r="Q91" s="337">
        <f t="shared" si="4"/>
        <v>0</v>
      </c>
    </row>
    <row r="92" spans="1:18" s="49" customFormat="1" x14ac:dyDescent="0.45">
      <c r="A92" s="132"/>
      <c r="B92" s="82"/>
      <c r="C92" s="82"/>
      <c r="D92" s="82"/>
      <c r="E92" s="136">
        <f>SUM(E90:E91)</f>
        <v>235.14285714285711</v>
      </c>
      <c r="F92" s="137" t="s">
        <v>2</v>
      </c>
      <c r="G92" s="135"/>
      <c r="H92" s="135"/>
      <c r="I92" s="126"/>
      <c r="J92" s="130"/>
      <c r="K92" s="133"/>
      <c r="N92" s="335">
        <f t="shared" si="1"/>
        <v>0</v>
      </c>
      <c r="O92" s="336">
        <f t="shared" si="2"/>
        <v>0</v>
      </c>
      <c r="P92" s="336">
        <f t="shared" si="3"/>
        <v>0</v>
      </c>
      <c r="Q92" s="337">
        <f t="shared" si="4"/>
        <v>0</v>
      </c>
    </row>
    <row r="93" spans="1:18" s="49" customFormat="1" x14ac:dyDescent="0.45">
      <c r="A93" s="132"/>
      <c r="B93" s="89" t="s">
        <v>63</v>
      </c>
      <c r="C93" s="89"/>
      <c r="D93" s="89"/>
      <c r="E93" s="128">
        <f>E92/5</f>
        <v>47.028571428571425</v>
      </c>
      <c r="F93" s="134" t="s">
        <v>64</v>
      </c>
      <c r="G93" s="135"/>
      <c r="H93" s="135"/>
      <c r="I93" s="126"/>
      <c r="J93" s="130"/>
      <c r="K93" s="133"/>
      <c r="N93" s="335">
        <f t="shared" si="1"/>
        <v>0</v>
      </c>
      <c r="O93" s="336">
        <f t="shared" si="2"/>
        <v>0</v>
      </c>
      <c r="P93" s="336">
        <f t="shared" si="3"/>
        <v>0</v>
      </c>
      <c r="Q93" s="337">
        <f t="shared" si="4"/>
        <v>0</v>
      </c>
    </row>
    <row r="94" spans="1:18" x14ac:dyDescent="0.45">
      <c r="A94" s="132"/>
      <c r="B94" s="89" t="s">
        <v>65</v>
      </c>
      <c r="C94" s="89"/>
      <c r="D94" s="89"/>
      <c r="E94" s="128">
        <v>11.55</v>
      </c>
      <c r="F94" s="129" t="s">
        <v>66</v>
      </c>
      <c r="G94" s="135"/>
      <c r="H94" s="135"/>
      <c r="I94" s="126"/>
      <c r="J94" s="130"/>
      <c r="K94" s="133"/>
      <c r="L94" s="49"/>
      <c r="M94" s="49"/>
      <c r="N94" s="335">
        <f t="shared" si="1"/>
        <v>0</v>
      </c>
      <c r="O94" s="336">
        <f t="shared" si="2"/>
        <v>0</v>
      </c>
      <c r="P94" s="336">
        <f t="shared" si="3"/>
        <v>0</v>
      </c>
      <c r="Q94" s="337">
        <f t="shared" si="4"/>
        <v>0</v>
      </c>
      <c r="R94" s="49"/>
    </row>
    <row r="95" spans="1:18" x14ac:dyDescent="0.45">
      <c r="A95" s="132"/>
      <c r="B95" s="82" t="s">
        <v>67</v>
      </c>
      <c r="C95" s="82"/>
      <c r="D95" s="82"/>
      <c r="E95" s="136">
        <v>1.2</v>
      </c>
      <c r="F95" s="138"/>
      <c r="G95" s="135"/>
      <c r="H95" s="135"/>
      <c r="I95" s="126"/>
      <c r="J95" s="130"/>
      <c r="K95" s="133"/>
      <c r="L95" s="49"/>
      <c r="M95" s="49"/>
      <c r="N95" s="335">
        <f t="shared" si="1"/>
        <v>0</v>
      </c>
      <c r="O95" s="336">
        <f t="shared" si="2"/>
        <v>0</v>
      </c>
      <c r="P95" s="336">
        <f t="shared" si="3"/>
        <v>0</v>
      </c>
      <c r="Q95" s="337">
        <f t="shared" si="4"/>
        <v>0</v>
      </c>
      <c r="R95" s="49"/>
    </row>
    <row r="96" spans="1:18" x14ac:dyDescent="0.45">
      <c r="A96" s="132"/>
      <c r="B96" s="92" t="s">
        <v>68</v>
      </c>
      <c r="C96" s="89"/>
      <c r="D96" s="89"/>
      <c r="E96" s="128">
        <f>E93*E94*E95</f>
        <v>651.81599999999992</v>
      </c>
      <c r="F96" s="129" t="s">
        <v>66</v>
      </c>
      <c r="G96" s="135"/>
      <c r="H96" s="135"/>
      <c r="I96" s="126"/>
      <c r="J96" s="130"/>
      <c r="K96" s="133"/>
      <c r="L96" s="49"/>
      <c r="M96" s="49"/>
      <c r="N96" s="335">
        <f t="shared" si="1"/>
        <v>0</v>
      </c>
      <c r="O96" s="336">
        <f t="shared" si="2"/>
        <v>0</v>
      </c>
      <c r="P96" s="336">
        <f t="shared" si="3"/>
        <v>0</v>
      </c>
      <c r="Q96" s="337">
        <f t="shared" si="4"/>
        <v>0</v>
      </c>
      <c r="R96" s="49"/>
    </row>
    <row r="97" spans="1:18" x14ac:dyDescent="0.45">
      <c r="A97" s="132"/>
      <c r="B97" s="92" t="s">
        <v>69</v>
      </c>
      <c r="C97" s="89"/>
      <c r="D97" s="89"/>
      <c r="E97" s="128">
        <f>E96/7.8</f>
        <v>83.566153846153838</v>
      </c>
      <c r="F97" s="134" t="s">
        <v>2</v>
      </c>
      <c r="G97" s="139">
        <f>E97</f>
        <v>83.566153846153838</v>
      </c>
      <c r="H97" s="129">
        <f>G97/G$80</f>
        <v>0.41325544113251639</v>
      </c>
      <c r="I97" s="126"/>
      <c r="J97" s="127">
        <f>H97*(1+I97)</f>
        <v>0.41325544113251639</v>
      </c>
      <c r="K97" s="133">
        <v>3</v>
      </c>
      <c r="L97" s="49"/>
      <c r="M97" s="49"/>
      <c r="N97" s="335">
        <f t="shared" si="1"/>
        <v>0</v>
      </c>
      <c r="O97" s="336">
        <f t="shared" si="2"/>
        <v>0</v>
      </c>
      <c r="P97" s="336">
        <f t="shared" si="3"/>
        <v>0</v>
      </c>
      <c r="Q97" s="337">
        <f t="shared" si="4"/>
        <v>0.41325544113251639</v>
      </c>
      <c r="R97" s="49"/>
    </row>
    <row r="98" spans="1:18" x14ac:dyDescent="0.45">
      <c r="A98" s="132"/>
      <c r="B98" s="92" t="s">
        <v>70</v>
      </c>
      <c r="C98" s="89"/>
      <c r="D98" s="89"/>
      <c r="E98" s="49"/>
      <c r="F98" s="134"/>
      <c r="G98" s="139"/>
      <c r="H98" s="129"/>
      <c r="I98" s="126"/>
      <c r="J98" s="127"/>
      <c r="K98" s="133"/>
      <c r="L98" s="49"/>
      <c r="M98" s="49"/>
      <c r="N98" s="335">
        <f t="shared" si="1"/>
        <v>0</v>
      </c>
      <c r="O98" s="336">
        <f t="shared" si="2"/>
        <v>0</v>
      </c>
      <c r="P98" s="336">
        <f t="shared" si="3"/>
        <v>0</v>
      </c>
      <c r="Q98" s="337">
        <f t="shared" si="4"/>
        <v>0</v>
      </c>
      <c r="R98" s="49"/>
    </row>
    <row r="99" spans="1:18" x14ac:dyDescent="0.45">
      <c r="A99" s="132"/>
      <c r="B99" s="140">
        <v>0.64934999999999998</v>
      </c>
      <c r="C99" s="435" t="s">
        <v>71</v>
      </c>
      <c r="D99" s="142">
        <f>H97</f>
        <v>0.41325544113251639</v>
      </c>
      <c r="E99" s="143" t="s">
        <v>72</v>
      </c>
      <c r="F99" s="144">
        <f>B67</f>
        <v>0.85</v>
      </c>
      <c r="G99" s="49"/>
      <c r="H99" s="129">
        <f>B99*D99*F99</f>
        <v>0.22809530759448957</v>
      </c>
      <c r="I99" s="126">
        <f>(H52+H57)/2</f>
        <v>0.27789999999999998</v>
      </c>
      <c r="J99" s="127">
        <f>H99*(1+I99)</f>
        <v>0.29148299357499824</v>
      </c>
      <c r="K99" s="133">
        <v>3</v>
      </c>
      <c r="L99" s="49"/>
      <c r="M99" s="49"/>
      <c r="N99" s="335">
        <f t="shared" si="1"/>
        <v>0</v>
      </c>
      <c r="O99" s="336">
        <f t="shared" si="2"/>
        <v>0</v>
      </c>
      <c r="P99" s="336">
        <f t="shared" si="3"/>
        <v>0</v>
      </c>
      <c r="Q99" s="337">
        <f t="shared" si="4"/>
        <v>0.29148299357499824</v>
      </c>
      <c r="R99" s="49"/>
    </row>
    <row r="100" spans="1:18" x14ac:dyDescent="0.45">
      <c r="A100" s="132"/>
      <c r="B100" s="92" t="s">
        <v>73</v>
      </c>
      <c r="C100" s="89"/>
      <c r="D100" s="89"/>
      <c r="E100" s="49"/>
      <c r="F100" s="134"/>
      <c r="G100" s="145"/>
      <c r="H100" s="129"/>
      <c r="I100" s="126"/>
      <c r="J100" s="127"/>
      <c r="K100" s="133"/>
      <c r="L100" s="49"/>
      <c r="M100" s="49"/>
      <c r="N100" s="335">
        <f t="shared" si="1"/>
        <v>0</v>
      </c>
      <c r="O100" s="336">
        <f t="shared" si="2"/>
        <v>0</v>
      </c>
      <c r="P100" s="336">
        <f t="shared" si="3"/>
        <v>0</v>
      </c>
      <c r="Q100" s="337">
        <f t="shared" si="4"/>
        <v>0</v>
      </c>
      <c r="R100" s="49"/>
    </row>
    <row r="101" spans="1:18" x14ac:dyDescent="0.45">
      <c r="A101" s="132"/>
      <c r="B101" s="140">
        <v>0.77922000000000002</v>
      </c>
      <c r="C101" s="435" t="s">
        <v>71</v>
      </c>
      <c r="D101" s="142">
        <f>H97</f>
        <v>0.41325544113251639</v>
      </c>
      <c r="E101" s="143" t="s">
        <v>72</v>
      </c>
      <c r="F101" s="144">
        <f>B68</f>
        <v>0.15000000000000002</v>
      </c>
      <c r="G101" s="145"/>
      <c r="H101" s="138">
        <f>B101*D101*F101</f>
        <v>4.8302535725891917E-2</v>
      </c>
      <c r="I101" s="126">
        <f>I99</f>
        <v>0.27789999999999998</v>
      </c>
      <c r="J101" s="127">
        <f>H101*(1+I101)</f>
        <v>6.172581040411728E-2</v>
      </c>
      <c r="K101" s="133">
        <v>3</v>
      </c>
      <c r="L101" s="49"/>
      <c r="M101" s="49"/>
      <c r="N101" s="335">
        <f t="shared" si="1"/>
        <v>0</v>
      </c>
      <c r="O101" s="336">
        <f t="shared" si="2"/>
        <v>0</v>
      </c>
      <c r="P101" s="336">
        <f t="shared" si="3"/>
        <v>0</v>
      </c>
      <c r="Q101" s="337">
        <f t="shared" si="4"/>
        <v>6.172581040411728E-2</v>
      </c>
      <c r="R101" s="49"/>
    </row>
    <row r="102" spans="1:18" x14ac:dyDescent="0.45">
      <c r="A102" s="132"/>
      <c r="B102" s="92" t="s">
        <v>74</v>
      </c>
      <c r="C102" s="89"/>
      <c r="D102" s="89"/>
      <c r="E102" s="128"/>
      <c r="F102" s="134"/>
      <c r="G102" s="139"/>
      <c r="H102" s="129">
        <f>H99+H101</f>
        <v>0.27639784332038148</v>
      </c>
      <c r="I102" s="126">
        <v>0.30099999999999999</v>
      </c>
      <c r="J102" s="127">
        <f>-H102*(1+I102)</f>
        <v>-0.35959359415981629</v>
      </c>
      <c r="K102" s="133">
        <v>3</v>
      </c>
      <c r="L102" s="49"/>
      <c r="M102" s="49"/>
      <c r="N102" s="335">
        <f t="shared" si="1"/>
        <v>0</v>
      </c>
      <c r="O102" s="336">
        <f t="shared" si="2"/>
        <v>0</v>
      </c>
      <c r="P102" s="336">
        <f t="shared" si="3"/>
        <v>0</v>
      </c>
      <c r="Q102" s="337">
        <f t="shared" si="4"/>
        <v>-0.35959359415981629</v>
      </c>
      <c r="R102" s="49"/>
    </row>
    <row r="103" spans="1:18" x14ac:dyDescent="0.45">
      <c r="A103" s="132"/>
      <c r="B103" s="119" t="s">
        <v>86</v>
      </c>
      <c r="C103" s="89"/>
      <c r="D103" s="89"/>
      <c r="E103" s="89"/>
      <c r="F103" s="89"/>
      <c r="G103" s="128"/>
      <c r="H103" s="129"/>
      <c r="I103" s="126"/>
      <c r="J103" s="130"/>
      <c r="K103" s="133"/>
      <c r="L103" s="49"/>
      <c r="M103" s="49"/>
      <c r="N103" s="335">
        <f t="shared" si="1"/>
        <v>0</v>
      </c>
      <c r="O103" s="336">
        <f t="shared" si="2"/>
        <v>0</v>
      </c>
      <c r="P103" s="336">
        <f t="shared" si="3"/>
        <v>0</v>
      </c>
      <c r="Q103" s="337">
        <f t="shared" si="4"/>
        <v>0</v>
      </c>
      <c r="R103" s="49"/>
    </row>
    <row r="104" spans="1:18" x14ac:dyDescent="0.45">
      <c r="A104" s="132"/>
      <c r="B104" s="82" t="s">
        <v>61</v>
      </c>
      <c r="C104" s="82"/>
      <c r="D104" s="82"/>
      <c r="E104" s="136">
        <f>G63</f>
        <v>260.89285714285711</v>
      </c>
      <c r="F104" s="82" t="s">
        <v>2</v>
      </c>
      <c r="G104" s="128"/>
      <c r="H104" s="129"/>
      <c r="I104" s="126"/>
      <c r="J104" s="130"/>
      <c r="K104" s="133"/>
      <c r="L104" s="49"/>
      <c r="M104" s="49"/>
      <c r="N104" s="335">
        <f t="shared" si="1"/>
        <v>0</v>
      </c>
      <c r="O104" s="336">
        <f t="shared" si="2"/>
        <v>0</v>
      </c>
      <c r="P104" s="336">
        <f t="shared" si="3"/>
        <v>0</v>
      </c>
      <c r="Q104" s="337">
        <f t="shared" si="4"/>
        <v>0</v>
      </c>
      <c r="R104" s="49"/>
    </row>
    <row r="105" spans="1:18" x14ac:dyDescent="0.45">
      <c r="A105" s="132"/>
      <c r="B105" s="89" t="s">
        <v>87</v>
      </c>
      <c r="C105" s="89"/>
      <c r="D105" s="89"/>
      <c r="E105" s="128">
        <f>E104/5</f>
        <v>52.178571428571423</v>
      </c>
      <c r="F105" s="89" t="s">
        <v>77</v>
      </c>
      <c r="G105" s="128"/>
      <c r="H105" s="129"/>
      <c r="I105" s="126"/>
      <c r="J105" s="130"/>
      <c r="K105" s="133"/>
      <c r="L105" s="49"/>
      <c r="M105" s="49"/>
      <c r="N105" s="335">
        <f t="shared" si="1"/>
        <v>0</v>
      </c>
      <c r="O105" s="336">
        <f t="shared" si="2"/>
        <v>0</v>
      </c>
      <c r="P105" s="336">
        <f t="shared" si="3"/>
        <v>0</v>
      </c>
      <c r="Q105" s="337">
        <f t="shared" si="4"/>
        <v>0</v>
      </c>
      <c r="R105" s="49"/>
    </row>
    <row r="106" spans="1:18" x14ac:dyDescent="0.45">
      <c r="A106" s="132"/>
      <c r="B106" s="89" t="s">
        <v>65</v>
      </c>
      <c r="C106" s="89"/>
      <c r="D106" s="89"/>
      <c r="E106" s="128">
        <v>1.5</v>
      </c>
      <c r="F106" s="129" t="s">
        <v>66</v>
      </c>
      <c r="G106" s="128"/>
      <c r="H106" s="129"/>
      <c r="I106" s="126"/>
      <c r="J106" s="130"/>
      <c r="K106" s="133"/>
      <c r="L106" s="49"/>
      <c r="M106" s="49"/>
      <c r="N106" s="335">
        <f t="shared" si="1"/>
        <v>0</v>
      </c>
      <c r="O106" s="336">
        <f t="shared" si="2"/>
        <v>0</v>
      </c>
      <c r="P106" s="336">
        <f t="shared" si="3"/>
        <v>0</v>
      </c>
      <c r="Q106" s="337">
        <f t="shared" si="4"/>
        <v>0</v>
      </c>
      <c r="R106" s="49"/>
    </row>
    <row r="107" spans="1:18" x14ac:dyDescent="0.45">
      <c r="A107" s="132"/>
      <c r="B107" s="82" t="s">
        <v>67</v>
      </c>
      <c r="C107" s="82"/>
      <c r="D107" s="82"/>
      <c r="E107" s="136">
        <v>1.2</v>
      </c>
      <c r="F107" s="138"/>
      <c r="G107" s="128"/>
      <c r="H107" s="129"/>
      <c r="I107" s="126"/>
      <c r="J107" s="130"/>
      <c r="K107" s="133"/>
      <c r="L107" s="49"/>
      <c r="M107" s="49"/>
      <c r="N107" s="335">
        <f t="shared" si="1"/>
        <v>0</v>
      </c>
      <c r="O107" s="336">
        <f t="shared" si="2"/>
        <v>0</v>
      </c>
      <c r="P107" s="336">
        <f t="shared" si="3"/>
        <v>0</v>
      </c>
      <c r="Q107" s="337">
        <f t="shared" si="4"/>
        <v>0</v>
      </c>
      <c r="R107" s="49"/>
    </row>
    <row r="108" spans="1:18" x14ac:dyDescent="0.45">
      <c r="A108" s="132"/>
      <c r="B108" s="92" t="s">
        <v>68</v>
      </c>
      <c r="C108" s="89"/>
      <c r="D108" s="89"/>
      <c r="E108" s="128">
        <f>E105*E106*E107</f>
        <v>93.921428571428564</v>
      </c>
      <c r="F108" s="129" t="s">
        <v>66</v>
      </c>
      <c r="G108" s="128"/>
      <c r="H108" s="129"/>
      <c r="I108" s="126"/>
      <c r="J108" s="130"/>
      <c r="K108" s="133"/>
      <c r="L108" s="49"/>
      <c r="M108" s="49"/>
      <c r="N108" s="335">
        <f t="shared" si="1"/>
        <v>0</v>
      </c>
      <c r="O108" s="336">
        <f t="shared" si="2"/>
        <v>0</v>
      </c>
      <c r="P108" s="336">
        <f t="shared" si="3"/>
        <v>0</v>
      </c>
      <c r="Q108" s="337">
        <f t="shared" si="4"/>
        <v>0</v>
      </c>
      <c r="R108" s="49"/>
    </row>
    <row r="109" spans="1:18" x14ac:dyDescent="0.45">
      <c r="A109" s="132"/>
      <c r="B109" s="89" t="s">
        <v>78</v>
      </c>
      <c r="C109" s="89"/>
      <c r="D109" s="89"/>
      <c r="E109" s="128">
        <f>E108/7.8</f>
        <v>12.04120879120879</v>
      </c>
      <c r="F109" s="129" t="s">
        <v>2</v>
      </c>
      <c r="G109" s="139">
        <f>E109</f>
        <v>12.04120879120879</v>
      </c>
      <c r="H109" s="129">
        <f>G109/G$80</f>
        <v>5.9546776078037114E-2</v>
      </c>
      <c r="I109" s="126"/>
      <c r="J109" s="127">
        <f>H109*(1+I109)</f>
        <v>5.9546776078037114E-2</v>
      </c>
      <c r="K109" s="133">
        <v>3</v>
      </c>
      <c r="L109" s="49"/>
      <c r="M109" s="49"/>
      <c r="N109" s="335">
        <f t="shared" si="1"/>
        <v>0</v>
      </c>
      <c r="O109" s="336">
        <f t="shared" si="2"/>
        <v>0</v>
      </c>
      <c r="P109" s="336">
        <f t="shared" si="3"/>
        <v>0</v>
      </c>
      <c r="Q109" s="337">
        <f t="shared" si="4"/>
        <v>5.9546776078037114E-2</v>
      </c>
      <c r="R109" s="49"/>
    </row>
    <row r="110" spans="1:18" x14ac:dyDescent="0.45">
      <c r="A110" s="132"/>
      <c r="B110" s="119" t="s">
        <v>88</v>
      </c>
      <c r="C110" s="135"/>
      <c r="D110" s="135"/>
      <c r="E110" s="135"/>
      <c r="F110" s="135"/>
      <c r="G110" s="135"/>
      <c r="H110" s="135"/>
      <c r="I110" s="126"/>
      <c r="J110" s="130"/>
      <c r="K110" s="133"/>
      <c r="L110" s="49"/>
      <c r="M110" s="49"/>
      <c r="N110" s="335">
        <f t="shared" si="1"/>
        <v>0</v>
      </c>
      <c r="O110" s="336">
        <f t="shared" si="2"/>
        <v>0</v>
      </c>
      <c r="P110" s="336">
        <f t="shared" si="3"/>
        <v>0</v>
      </c>
      <c r="Q110" s="337">
        <f t="shared" si="4"/>
        <v>0</v>
      </c>
      <c r="R110" s="49"/>
    </row>
    <row r="111" spans="1:18" x14ac:dyDescent="0.45">
      <c r="A111" s="132"/>
      <c r="B111" s="89" t="s">
        <v>194</v>
      </c>
      <c r="C111" s="89"/>
      <c r="D111" s="89"/>
      <c r="E111" s="128">
        <f>E90/5*(8/12)-8/12*H67/5</f>
        <v>31.352380952380944</v>
      </c>
      <c r="F111" s="89" t="s">
        <v>77</v>
      </c>
      <c r="G111" s="128"/>
      <c r="H111" s="129"/>
      <c r="I111" s="126"/>
      <c r="J111" s="130"/>
      <c r="K111" s="133"/>
      <c r="L111" s="49"/>
      <c r="M111" s="49"/>
      <c r="N111" s="335">
        <f t="shared" si="1"/>
        <v>0</v>
      </c>
      <c r="O111" s="336">
        <f t="shared" si="2"/>
        <v>0</v>
      </c>
      <c r="P111" s="336">
        <f t="shared" si="3"/>
        <v>0</v>
      </c>
      <c r="Q111" s="337">
        <f t="shared" si="4"/>
        <v>0</v>
      </c>
      <c r="R111" s="49"/>
    </row>
    <row r="112" spans="1:18" x14ac:dyDescent="0.45">
      <c r="A112" s="132"/>
      <c r="B112" s="160" t="s">
        <v>196</v>
      </c>
      <c r="C112" s="82"/>
      <c r="D112" s="82"/>
      <c r="E112" s="136">
        <v>1.5</v>
      </c>
      <c r="F112" s="138" t="s">
        <v>66</v>
      </c>
      <c r="G112" s="128"/>
      <c r="H112" s="129"/>
      <c r="I112" s="126"/>
      <c r="J112" s="130"/>
      <c r="K112" s="133"/>
      <c r="L112" s="49"/>
      <c r="M112" s="49"/>
      <c r="N112" s="335">
        <f t="shared" si="1"/>
        <v>0</v>
      </c>
      <c r="O112" s="336">
        <f t="shared" si="2"/>
        <v>0</v>
      </c>
      <c r="P112" s="336">
        <f t="shared" si="3"/>
        <v>0</v>
      </c>
      <c r="Q112" s="337">
        <f t="shared" si="4"/>
        <v>0</v>
      </c>
      <c r="R112" s="49"/>
    </row>
    <row r="113" spans="1:18" x14ac:dyDescent="0.45">
      <c r="A113" s="132"/>
      <c r="B113" s="92" t="s">
        <v>198</v>
      </c>
      <c r="C113" s="89"/>
      <c r="D113" s="89"/>
      <c r="E113" s="128">
        <f>E111*E112</f>
        <v>47.028571428571418</v>
      </c>
      <c r="F113" s="129" t="s">
        <v>66</v>
      </c>
      <c r="G113" s="128"/>
      <c r="H113" s="129"/>
      <c r="I113" s="126"/>
      <c r="J113" s="130"/>
      <c r="K113" s="133"/>
      <c r="L113" s="49"/>
      <c r="M113" s="49"/>
      <c r="N113" s="335"/>
      <c r="O113" s="336"/>
      <c r="P113" s="336"/>
      <c r="Q113" s="337"/>
      <c r="R113" s="49"/>
    </row>
    <row r="114" spans="1:18" x14ac:dyDescent="0.45">
      <c r="A114" s="132"/>
      <c r="B114" s="89" t="s">
        <v>195</v>
      </c>
      <c r="C114" s="89"/>
      <c r="D114" s="89"/>
      <c r="E114" s="128">
        <f>E93-E111</f>
        <v>15.676190476190481</v>
      </c>
      <c r="F114" s="89" t="s">
        <v>77</v>
      </c>
      <c r="G114" s="128"/>
      <c r="H114" s="129"/>
      <c r="I114" s="126"/>
      <c r="J114" s="130"/>
      <c r="K114" s="133"/>
      <c r="L114" s="49"/>
      <c r="M114" s="49"/>
      <c r="N114" s="335"/>
      <c r="O114" s="336"/>
      <c r="P114" s="336"/>
      <c r="Q114" s="337"/>
      <c r="R114" s="49"/>
    </row>
    <row r="115" spans="1:18" x14ac:dyDescent="0.45">
      <c r="A115" s="132"/>
      <c r="B115" s="82" t="s">
        <v>197</v>
      </c>
      <c r="C115" s="82"/>
      <c r="D115" s="82"/>
      <c r="E115" s="136">
        <v>0.4</v>
      </c>
      <c r="F115" s="138" t="s">
        <v>66</v>
      </c>
      <c r="G115" s="128"/>
      <c r="H115" s="129"/>
      <c r="I115" s="126"/>
      <c r="J115" s="130"/>
      <c r="K115" s="133"/>
      <c r="L115" s="49"/>
      <c r="M115" s="49"/>
      <c r="N115" s="335"/>
      <c r="O115" s="336"/>
      <c r="P115" s="336"/>
      <c r="Q115" s="337"/>
      <c r="R115" s="49"/>
    </row>
    <row r="116" spans="1:18" s="3" customFormat="1" x14ac:dyDescent="0.45">
      <c r="A116" s="132"/>
      <c r="B116" s="92" t="s">
        <v>198</v>
      </c>
      <c r="C116" s="89"/>
      <c r="D116" s="89"/>
      <c r="E116" s="128">
        <f>E114*E115</f>
        <v>6.2704761904761925</v>
      </c>
      <c r="F116" s="129" t="s">
        <v>66</v>
      </c>
      <c r="G116" s="128"/>
      <c r="H116" s="129"/>
      <c r="I116" s="126"/>
      <c r="J116" s="130"/>
      <c r="K116" s="133"/>
      <c r="L116" s="49"/>
      <c r="M116" s="49"/>
      <c r="N116" s="335">
        <f t="shared" ref="N116:N127" si="5">IF($K116=0,$J116,0)</f>
        <v>0</v>
      </c>
      <c r="O116" s="336">
        <f t="shared" ref="O116:O127" si="6">IF($K116=1,$J116,0)</f>
        <v>0</v>
      </c>
      <c r="P116" s="336">
        <f t="shared" ref="P116:P127" si="7">IF($K116=2,$J116,0)</f>
        <v>0</v>
      </c>
      <c r="Q116" s="337">
        <f t="shared" ref="Q116:Q127" si="8">IF($K116=3,$J116,0)</f>
        <v>0</v>
      </c>
      <c r="R116" s="49"/>
    </row>
    <row r="117" spans="1:18" s="3" customFormat="1" x14ac:dyDescent="0.45">
      <c r="A117" s="132"/>
      <c r="B117" s="92" t="s">
        <v>68</v>
      </c>
      <c r="C117" s="89"/>
      <c r="D117" s="89"/>
      <c r="E117" s="128">
        <f>E116+E113</f>
        <v>53.299047619047613</v>
      </c>
      <c r="F117" s="129" t="s">
        <v>66</v>
      </c>
      <c r="G117" s="128"/>
      <c r="H117" s="129"/>
      <c r="I117" s="126"/>
      <c r="J117" s="130"/>
      <c r="K117" s="133"/>
      <c r="L117" s="49"/>
      <c r="M117" s="49"/>
      <c r="N117" s="335">
        <f t="shared" si="5"/>
        <v>0</v>
      </c>
      <c r="O117" s="336">
        <f t="shared" si="6"/>
        <v>0</v>
      </c>
      <c r="P117" s="336">
        <f t="shared" si="7"/>
        <v>0</v>
      </c>
      <c r="Q117" s="337">
        <f t="shared" si="8"/>
        <v>0</v>
      </c>
      <c r="R117" s="49"/>
    </row>
    <row r="118" spans="1:18" s="3" customFormat="1" x14ac:dyDescent="0.45">
      <c r="A118" s="132"/>
      <c r="B118" s="89" t="s">
        <v>78</v>
      </c>
      <c r="C118" s="89"/>
      <c r="D118" s="89"/>
      <c r="E118" s="128">
        <f>E117/7.8</f>
        <v>6.8332112332112329</v>
      </c>
      <c r="F118" s="129" t="s">
        <v>2</v>
      </c>
      <c r="G118" s="139">
        <f>E118</f>
        <v>6.8332112332112329</v>
      </c>
      <c r="H118" s="129">
        <f>G118/G$80</f>
        <v>3.3791931213337081E-2</v>
      </c>
      <c r="I118" s="126"/>
      <c r="J118" s="127">
        <f>H118*(1+I118)</f>
        <v>3.3791931213337081E-2</v>
      </c>
      <c r="K118" s="133">
        <v>3</v>
      </c>
      <c r="L118" s="49"/>
      <c r="M118" s="49"/>
      <c r="N118" s="335">
        <f t="shared" si="5"/>
        <v>0</v>
      </c>
      <c r="O118" s="336">
        <f t="shared" si="6"/>
        <v>0</v>
      </c>
      <c r="P118" s="336">
        <f t="shared" si="7"/>
        <v>0</v>
      </c>
      <c r="Q118" s="337">
        <f t="shared" si="8"/>
        <v>3.3791931213337081E-2</v>
      </c>
      <c r="R118" s="49"/>
    </row>
    <row r="119" spans="1:18" s="3" customFormat="1" x14ac:dyDescent="0.45">
      <c r="A119" s="131" t="s">
        <v>89</v>
      </c>
      <c r="B119" s="118"/>
      <c r="C119" s="118"/>
      <c r="D119" s="118"/>
      <c r="E119" s="118"/>
      <c r="F119" s="118"/>
      <c r="G119" s="118"/>
      <c r="H119" s="118"/>
      <c r="I119" s="156"/>
      <c r="J119" s="157"/>
      <c r="K119" s="158"/>
      <c r="L119" s="159"/>
      <c r="M119" s="159"/>
      <c r="N119" s="335">
        <f t="shared" si="5"/>
        <v>0</v>
      </c>
      <c r="O119" s="336">
        <f t="shared" si="6"/>
        <v>0</v>
      </c>
      <c r="P119" s="336">
        <f t="shared" si="7"/>
        <v>0</v>
      </c>
      <c r="Q119" s="337">
        <f t="shared" si="8"/>
        <v>0</v>
      </c>
      <c r="R119" s="159"/>
    </row>
    <row r="120" spans="1:18" s="3" customFormat="1" x14ac:dyDescent="0.45">
      <c r="A120" s="132"/>
      <c r="B120" s="160" t="s">
        <v>90</v>
      </c>
      <c r="C120" s="82"/>
      <c r="D120" s="82"/>
      <c r="E120" s="136">
        <f>G63</f>
        <v>260.89285714285711</v>
      </c>
      <c r="F120" s="82" t="s">
        <v>2</v>
      </c>
      <c r="G120" s="128"/>
      <c r="H120" s="129"/>
      <c r="I120" s="126"/>
      <c r="J120" s="130"/>
      <c r="K120" s="133"/>
      <c r="L120" s="49"/>
      <c r="M120" s="49"/>
      <c r="N120" s="335">
        <f t="shared" si="5"/>
        <v>0</v>
      </c>
      <c r="O120" s="336">
        <f t="shared" si="6"/>
        <v>0</v>
      </c>
      <c r="P120" s="336">
        <f t="shared" si="7"/>
        <v>0</v>
      </c>
      <c r="Q120" s="337">
        <f t="shared" si="8"/>
        <v>0</v>
      </c>
      <c r="R120" s="49"/>
    </row>
    <row r="121" spans="1:18" s="3" customFormat="1" x14ac:dyDescent="0.45">
      <c r="A121" s="132"/>
      <c r="B121" s="89" t="s">
        <v>87</v>
      </c>
      <c r="C121" s="89"/>
      <c r="D121" s="89"/>
      <c r="E121" s="128">
        <f>E120/5</f>
        <v>52.178571428571423</v>
      </c>
      <c r="F121" s="89" t="s">
        <v>77</v>
      </c>
      <c r="G121" s="128"/>
      <c r="H121" s="129"/>
      <c r="I121" s="126"/>
      <c r="J121" s="130"/>
      <c r="K121" s="133"/>
      <c r="L121" s="49"/>
      <c r="M121" s="49"/>
      <c r="N121" s="335">
        <f t="shared" si="5"/>
        <v>0</v>
      </c>
      <c r="O121" s="336">
        <f t="shared" si="6"/>
        <v>0</v>
      </c>
      <c r="P121" s="336">
        <f t="shared" si="7"/>
        <v>0</v>
      </c>
      <c r="Q121" s="337">
        <f t="shared" si="8"/>
        <v>0</v>
      </c>
      <c r="R121" s="49"/>
    </row>
    <row r="122" spans="1:18" s="3" customFormat="1" x14ac:dyDescent="0.45">
      <c r="A122" s="132"/>
      <c r="B122" s="89" t="s">
        <v>91</v>
      </c>
      <c r="C122" s="89"/>
      <c r="D122" s="89"/>
      <c r="E122" s="128">
        <v>3.26</v>
      </c>
      <c r="F122" s="134" t="s">
        <v>214</v>
      </c>
      <c r="G122" s="128"/>
      <c r="H122" s="129"/>
      <c r="I122" s="126"/>
      <c r="J122" s="130"/>
      <c r="K122" s="133"/>
      <c r="L122" s="49"/>
      <c r="M122" s="49"/>
      <c r="N122" s="335">
        <f t="shared" si="5"/>
        <v>0</v>
      </c>
      <c r="O122" s="336">
        <f t="shared" si="6"/>
        <v>0</v>
      </c>
      <c r="P122" s="336">
        <f t="shared" si="7"/>
        <v>0</v>
      </c>
      <c r="Q122" s="337">
        <f t="shared" si="8"/>
        <v>0</v>
      </c>
      <c r="R122" s="49"/>
    </row>
    <row r="123" spans="1:18" s="3" customFormat="1" x14ac:dyDescent="0.45">
      <c r="A123" s="132"/>
      <c r="B123" s="160" t="s">
        <v>231</v>
      </c>
      <c r="C123" s="82"/>
      <c r="D123" s="82"/>
      <c r="E123" s="409">
        <v>0.95</v>
      </c>
      <c r="F123" s="137" t="s">
        <v>235</v>
      </c>
      <c r="G123" s="128"/>
      <c r="H123" s="129"/>
      <c r="I123" s="126"/>
      <c r="J123" s="130"/>
      <c r="K123" s="133"/>
      <c r="L123" s="49"/>
      <c r="M123" s="49"/>
      <c r="N123" s="335">
        <f t="shared" si="5"/>
        <v>0</v>
      </c>
      <c r="O123" s="336">
        <f t="shared" si="6"/>
        <v>0</v>
      </c>
      <c r="P123" s="336">
        <f t="shared" si="7"/>
        <v>0</v>
      </c>
      <c r="Q123" s="337">
        <f t="shared" si="8"/>
        <v>0</v>
      </c>
      <c r="R123" s="49"/>
    </row>
    <row r="124" spans="1:18" s="3" customFormat="1" x14ac:dyDescent="0.45">
      <c r="A124" s="132"/>
      <c r="B124" s="92" t="s">
        <v>92</v>
      </c>
      <c r="C124" s="89"/>
      <c r="D124" s="89"/>
      <c r="E124" s="128">
        <f>E121*E122*E123</f>
        <v>161.59703571428568</v>
      </c>
      <c r="F124" s="134" t="s">
        <v>215</v>
      </c>
      <c r="G124" s="128"/>
      <c r="H124" s="129"/>
      <c r="I124" s="126"/>
      <c r="J124" s="130"/>
      <c r="K124" s="133"/>
      <c r="L124" s="49"/>
      <c r="M124" s="49"/>
      <c r="N124" s="335">
        <f t="shared" si="5"/>
        <v>0</v>
      </c>
      <c r="O124" s="336">
        <f t="shared" si="6"/>
        <v>0</v>
      </c>
      <c r="P124" s="336">
        <f t="shared" si="7"/>
        <v>0</v>
      </c>
      <c r="Q124" s="337">
        <f t="shared" si="8"/>
        <v>0</v>
      </c>
      <c r="R124" s="49"/>
    </row>
    <row r="125" spans="1:18" s="3" customFormat="1" x14ac:dyDescent="0.45">
      <c r="A125" s="132"/>
      <c r="B125" s="89" t="s">
        <v>78</v>
      </c>
      <c r="C125" s="89"/>
      <c r="D125" s="89"/>
      <c r="E125" s="128">
        <f>E124/7.8</f>
        <v>20.717568681318678</v>
      </c>
      <c r="F125" s="129" t="s">
        <v>2</v>
      </c>
      <c r="G125" s="139">
        <f>E125</f>
        <v>20.717568681318678</v>
      </c>
      <c r="H125" s="129">
        <f>G125/G$80</f>
        <v>0.10245353639648941</v>
      </c>
      <c r="I125" s="126">
        <f>H$57</f>
        <v>0.27539999999999998</v>
      </c>
      <c r="J125" s="127">
        <f>H125*(1+I125)</f>
        <v>0.13066924032008259</v>
      </c>
      <c r="K125" s="133">
        <v>0</v>
      </c>
      <c r="L125" s="49"/>
      <c r="M125" s="49"/>
      <c r="N125" s="335">
        <f t="shared" si="5"/>
        <v>0.13066924032008259</v>
      </c>
      <c r="O125" s="336">
        <f t="shared" si="6"/>
        <v>0</v>
      </c>
      <c r="P125" s="336">
        <f t="shared" si="7"/>
        <v>0</v>
      </c>
      <c r="Q125" s="337">
        <f t="shared" si="8"/>
        <v>0</v>
      </c>
      <c r="R125" s="49"/>
    </row>
    <row r="126" spans="1:18" x14ac:dyDescent="0.45">
      <c r="A126" s="131" t="s">
        <v>93</v>
      </c>
      <c r="B126" s="135"/>
      <c r="C126" s="135"/>
      <c r="D126" s="135"/>
      <c r="E126" s="135"/>
      <c r="F126" s="135"/>
      <c r="G126" s="135"/>
      <c r="H126" s="135"/>
      <c r="I126" s="126"/>
      <c r="J126" s="130"/>
      <c r="K126" s="133"/>
      <c r="L126" s="49"/>
      <c r="M126" s="49"/>
      <c r="N126" s="335">
        <f t="shared" si="5"/>
        <v>0</v>
      </c>
      <c r="O126" s="336">
        <f t="shared" si="6"/>
        <v>0</v>
      </c>
      <c r="P126" s="336">
        <f t="shared" si="7"/>
        <v>0</v>
      </c>
      <c r="Q126" s="337">
        <f t="shared" si="8"/>
        <v>0</v>
      </c>
      <c r="R126" s="49"/>
    </row>
    <row r="127" spans="1:18" ht="14.65" thickBot="1" x14ac:dyDescent="0.5">
      <c r="A127" s="163"/>
      <c r="B127" s="164" t="s">
        <v>185</v>
      </c>
      <c r="C127" s="448"/>
      <c r="D127" s="448"/>
      <c r="E127" s="448"/>
      <c r="F127" s="448"/>
      <c r="G127" s="448"/>
      <c r="H127" s="448"/>
      <c r="I127" s="166"/>
      <c r="J127" s="313">
        <v>0.02</v>
      </c>
      <c r="K127" s="380">
        <v>0</v>
      </c>
      <c r="L127" s="49"/>
      <c r="M127" s="49"/>
      <c r="N127" s="335">
        <f t="shared" si="5"/>
        <v>0.02</v>
      </c>
      <c r="O127" s="336">
        <f t="shared" si="6"/>
        <v>0</v>
      </c>
      <c r="P127" s="336">
        <f t="shared" si="7"/>
        <v>0</v>
      </c>
      <c r="Q127" s="337">
        <f t="shared" si="8"/>
        <v>0</v>
      </c>
      <c r="R127" s="49"/>
    </row>
    <row r="128" spans="1:18" x14ac:dyDescent="0.45">
      <c r="A128" s="132" t="s">
        <v>98</v>
      </c>
      <c r="B128" s="135"/>
      <c r="C128" s="135"/>
      <c r="D128" s="135"/>
      <c r="E128" s="135"/>
      <c r="F128" s="135"/>
      <c r="G128" s="135"/>
      <c r="H128" s="135"/>
      <c r="I128" s="126"/>
      <c r="J128" s="127">
        <f>SUM(J80:J127)</f>
        <v>2.1397789164721384</v>
      </c>
      <c r="K128" s="133"/>
      <c r="L128" s="49"/>
      <c r="M128" s="49"/>
      <c r="N128" s="338">
        <f>SUM(N83:N127)</f>
        <v>0.35916955822894875</v>
      </c>
      <c r="O128" s="339">
        <f>SUM(O83:O127)</f>
        <v>0</v>
      </c>
      <c r="P128" s="339">
        <f>SUM(P83:P127)</f>
        <v>0</v>
      </c>
      <c r="Q128" s="340">
        <f>SUM(Q83:Q127)</f>
        <v>0.50020935824318979</v>
      </c>
      <c r="R128" s="49"/>
    </row>
    <row r="129" spans="1:18" x14ac:dyDescent="0.45">
      <c r="A129" s="132" t="s">
        <v>99</v>
      </c>
      <c r="B129" s="135"/>
      <c r="C129" s="135"/>
      <c r="D129" s="135"/>
      <c r="E129" s="135"/>
      <c r="F129" s="135"/>
      <c r="G129" s="135"/>
      <c r="H129" s="135"/>
      <c r="I129" s="126"/>
      <c r="J129" s="127">
        <f>-100%</f>
        <v>-1</v>
      </c>
      <c r="K129" s="133"/>
      <c r="L129" s="49"/>
      <c r="M129" s="49"/>
      <c r="N129" s="49"/>
      <c r="O129" s="49"/>
      <c r="P129" s="49"/>
      <c r="Q129" s="49"/>
      <c r="R129" s="49"/>
    </row>
    <row r="130" spans="1:18" ht="14.65" thickBot="1" x14ac:dyDescent="0.5">
      <c r="A130" s="132" t="s">
        <v>100</v>
      </c>
      <c r="B130" s="448"/>
      <c r="C130" s="448"/>
      <c r="D130" s="448"/>
      <c r="E130" s="448"/>
      <c r="F130" s="448"/>
      <c r="G130" s="448"/>
      <c r="H130" s="448"/>
      <c r="I130" s="166"/>
      <c r="J130" s="167">
        <f>-H52</f>
        <v>-0.28039999999999998</v>
      </c>
      <c r="K130" s="133"/>
      <c r="L130" s="49"/>
      <c r="M130" s="49"/>
      <c r="N130" s="49"/>
      <c r="O130" s="49"/>
      <c r="P130" s="49"/>
      <c r="Q130" s="49"/>
      <c r="R130" s="49"/>
    </row>
    <row r="131" spans="1:18" x14ac:dyDescent="0.45">
      <c r="A131" s="73" t="s">
        <v>101</v>
      </c>
      <c r="B131" s="69"/>
      <c r="C131" s="69"/>
      <c r="D131" s="69"/>
      <c r="E131" s="69"/>
      <c r="F131" s="69"/>
      <c r="G131" s="69"/>
      <c r="H131" s="69"/>
      <c r="I131" s="168"/>
      <c r="J131" s="169">
        <f>SUM(J128:J130)</f>
        <v>0.85937891647213838</v>
      </c>
      <c r="K131" s="170"/>
      <c r="L131" s="49"/>
      <c r="M131" s="49"/>
      <c r="N131" s="49"/>
      <c r="O131" s="49"/>
      <c r="P131" s="49"/>
      <c r="Q131" s="49"/>
      <c r="R131" s="49"/>
    </row>
    <row r="132" spans="1:18" ht="14.65" thickBot="1" x14ac:dyDescent="0.5">
      <c r="A132" s="931"/>
      <c r="B132" s="931"/>
      <c r="C132" s="931"/>
      <c r="D132" s="931"/>
      <c r="E132" s="931"/>
      <c r="F132" s="931"/>
      <c r="G132" s="931"/>
      <c r="H132" s="931"/>
      <c r="I132" s="931"/>
      <c r="J132" s="931"/>
      <c r="K132" s="172"/>
      <c r="L132" s="49"/>
      <c r="M132" s="49"/>
      <c r="N132" s="49"/>
      <c r="O132" s="49"/>
      <c r="P132" s="49"/>
      <c r="Q132" s="49"/>
      <c r="R132" s="49"/>
    </row>
    <row r="133" spans="1:18" x14ac:dyDescent="0.45">
      <c r="A133" s="725" t="s">
        <v>190</v>
      </c>
      <c r="B133" s="726"/>
      <c r="C133" s="726"/>
      <c r="D133" s="726"/>
      <c r="E133" s="726"/>
      <c r="F133" s="726"/>
      <c r="G133" s="726"/>
      <c r="H133" s="726"/>
      <c r="I133" s="726"/>
      <c r="J133" s="727"/>
      <c r="K133" s="172"/>
      <c r="L133" s="49"/>
      <c r="M133" s="49"/>
      <c r="N133" s="49"/>
      <c r="O133" s="49"/>
      <c r="P133" s="49"/>
      <c r="Q133" s="49"/>
      <c r="R133" s="49"/>
    </row>
    <row r="134" spans="1:18" x14ac:dyDescent="0.45">
      <c r="A134" s="728" t="s">
        <v>103</v>
      </c>
      <c r="B134" s="729"/>
      <c r="C134" s="729"/>
      <c r="D134" s="729"/>
      <c r="E134" s="729"/>
      <c r="F134" s="729"/>
      <c r="G134" s="729"/>
      <c r="H134" s="730"/>
      <c r="I134" s="747" t="s">
        <v>104</v>
      </c>
      <c r="J134" s="792" t="s">
        <v>105</v>
      </c>
      <c r="K134" s="172"/>
      <c r="L134" s="49"/>
      <c r="M134" s="49"/>
      <c r="N134" s="49"/>
      <c r="O134" s="49"/>
      <c r="P134" s="49"/>
      <c r="Q134" s="49"/>
      <c r="R134" s="49"/>
    </row>
    <row r="135" spans="1:18" ht="14.65" thickBot="1" x14ac:dyDescent="0.5">
      <c r="A135" s="731"/>
      <c r="B135" s="732"/>
      <c r="C135" s="732"/>
      <c r="D135" s="732"/>
      <c r="E135" s="732"/>
      <c r="F135" s="732"/>
      <c r="G135" s="732"/>
      <c r="H135" s="733"/>
      <c r="I135" s="748"/>
      <c r="J135" s="793"/>
      <c r="K135" s="172"/>
      <c r="L135" s="49"/>
      <c r="M135" s="172"/>
      <c r="N135" s="172"/>
      <c r="O135" s="172"/>
      <c r="P135" s="172"/>
      <c r="Q135" s="172"/>
      <c r="R135" s="172"/>
    </row>
    <row r="136" spans="1:18" x14ac:dyDescent="0.45">
      <c r="A136" s="399" t="s">
        <v>106</v>
      </c>
      <c r="B136" s="171"/>
      <c r="C136" s="171"/>
      <c r="D136" s="171"/>
      <c r="E136" s="171"/>
      <c r="F136" s="171"/>
      <c r="G136" s="171"/>
      <c r="H136" s="171"/>
      <c r="I136" s="174" t="s">
        <v>107</v>
      </c>
      <c r="J136" s="400">
        <f>N128</f>
        <v>0.35916955822894875</v>
      </c>
      <c r="K136" s="172"/>
      <c r="L136" s="49"/>
      <c r="M136" s="172"/>
      <c r="N136" s="172"/>
      <c r="O136" s="172"/>
      <c r="P136" s="172"/>
      <c r="Q136" s="172"/>
      <c r="R136" s="172"/>
    </row>
    <row r="137" spans="1:18" x14ac:dyDescent="0.45">
      <c r="A137" s="399" t="s">
        <v>108</v>
      </c>
      <c r="B137" s="171"/>
      <c r="C137" s="171"/>
      <c r="D137" s="171"/>
      <c r="E137" s="171"/>
      <c r="F137" s="171"/>
      <c r="G137" s="171"/>
      <c r="H137" s="171"/>
      <c r="I137" s="174" t="s">
        <v>109</v>
      </c>
      <c r="J137" s="400">
        <f>O128</f>
        <v>0</v>
      </c>
      <c r="K137" s="172"/>
      <c r="L137" s="49"/>
      <c r="M137" s="172"/>
      <c r="N137" s="172"/>
      <c r="O137" s="172"/>
      <c r="P137" s="172"/>
      <c r="Q137" s="172"/>
      <c r="R137" s="172"/>
    </row>
    <row r="138" spans="1:18" x14ac:dyDescent="0.45">
      <c r="A138" s="399" t="s">
        <v>110</v>
      </c>
      <c r="B138" s="171"/>
      <c r="C138" s="171"/>
      <c r="D138" s="171"/>
      <c r="E138" s="171"/>
      <c r="F138" s="171"/>
      <c r="G138" s="171"/>
      <c r="H138" s="171"/>
      <c r="I138" s="174" t="s">
        <v>111</v>
      </c>
      <c r="J138" s="400">
        <f>P128</f>
        <v>0</v>
      </c>
      <c r="K138" s="172"/>
      <c r="L138" s="49"/>
      <c r="M138" s="172"/>
      <c r="N138" s="172"/>
      <c r="O138" s="172"/>
      <c r="P138" s="172"/>
      <c r="Q138" s="172"/>
      <c r="R138" s="172"/>
    </row>
    <row r="139" spans="1:18" ht="14.65" thickBot="1" x14ac:dyDescent="0.5">
      <c r="A139" s="401" t="s">
        <v>112</v>
      </c>
      <c r="B139" s="177"/>
      <c r="C139" s="177"/>
      <c r="D139" s="177"/>
      <c r="E139" s="177"/>
      <c r="F139" s="177"/>
      <c r="G139" s="177"/>
      <c r="H139" s="177"/>
      <c r="I139" s="178" t="s">
        <v>113</v>
      </c>
      <c r="J139" s="402">
        <f>Q128</f>
        <v>0.50020935824318979</v>
      </c>
      <c r="K139" s="172"/>
      <c r="L139" s="49"/>
      <c r="M139" s="172"/>
      <c r="N139" s="172"/>
      <c r="O139" s="172"/>
      <c r="P139" s="172"/>
      <c r="Q139" s="172"/>
      <c r="R139" s="172"/>
    </row>
    <row r="140" spans="1:18" ht="14.65" thickBot="1" x14ac:dyDescent="0.5">
      <c r="A140" s="403" t="s">
        <v>23</v>
      </c>
      <c r="B140" s="404"/>
      <c r="C140" s="404"/>
      <c r="D140" s="404"/>
      <c r="E140" s="404"/>
      <c r="F140" s="404"/>
      <c r="G140" s="404"/>
      <c r="H140" s="404"/>
      <c r="I140" s="404"/>
      <c r="J140" s="405">
        <f>SUM(J136:J139)</f>
        <v>0.8593789164721386</v>
      </c>
      <c r="K140" s="172"/>
      <c r="L140" s="49"/>
      <c r="M140" s="172"/>
      <c r="N140" s="172"/>
      <c r="O140" s="172"/>
      <c r="P140" s="172"/>
      <c r="Q140" s="172"/>
      <c r="R140" s="172"/>
    </row>
    <row r="141" spans="1:18" x14ac:dyDescent="0.45">
      <c r="A141" s="49"/>
      <c r="B141" s="49"/>
      <c r="C141" s="49"/>
      <c r="D141" s="49"/>
      <c r="E141" s="49"/>
      <c r="F141" s="49"/>
      <c r="G141" s="49"/>
      <c r="H141" s="49"/>
      <c r="I141" s="49"/>
      <c r="J141" s="49"/>
      <c r="K141" s="172"/>
      <c r="L141" s="49"/>
      <c r="M141" s="49"/>
      <c r="N141" s="49"/>
      <c r="O141" s="49"/>
      <c r="P141" s="49"/>
      <c r="Q141" s="49"/>
      <c r="R141" s="49"/>
    </row>
    <row r="142" spans="1:18" x14ac:dyDescent="0.45">
      <c r="A142" s="803" t="s">
        <v>236</v>
      </c>
      <c r="B142" s="804"/>
      <c r="C142" s="804"/>
      <c r="D142" s="804"/>
      <c r="E142" s="804"/>
      <c r="F142" s="804"/>
      <c r="G142" s="804"/>
      <c r="H142" s="804"/>
      <c r="I142" s="804"/>
      <c r="J142" s="805"/>
      <c r="K142" s="172"/>
      <c r="L142" s="49"/>
      <c r="M142" s="49"/>
      <c r="N142" s="49"/>
      <c r="O142" s="49"/>
      <c r="P142" s="49"/>
      <c r="Q142" s="49"/>
      <c r="R142" s="49"/>
    </row>
    <row r="143" spans="1:18" x14ac:dyDescent="0.45">
      <c r="A143" s="932" t="s">
        <v>237</v>
      </c>
      <c r="B143" s="933"/>
      <c r="C143" s="933"/>
      <c r="D143" s="933"/>
      <c r="E143" s="427">
        <v>0</v>
      </c>
      <c r="F143" s="934" t="s">
        <v>240</v>
      </c>
      <c r="G143" s="934"/>
      <c r="H143" s="428">
        <f>1-E143</f>
        <v>1</v>
      </c>
      <c r="I143" s="206"/>
      <c r="J143" s="429"/>
      <c r="K143" s="172"/>
      <c r="L143" s="49"/>
      <c r="M143" s="49"/>
      <c r="N143" s="49"/>
      <c r="O143" s="49"/>
      <c r="P143" s="49"/>
      <c r="Q143" s="49"/>
      <c r="R143" s="49"/>
    </row>
    <row r="144" spans="1:18" x14ac:dyDescent="0.45">
      <c r="A144" s="923" t="s">
        <v>103</v>
      </c>
      <c r="B144" s="924"/>
      <c r="C144" s="924"/>
      <c r="D144" s="924"/>
      <c r="E144" s="924"/>
      <c r="F144" s="924"/>
      <c r="G144" s="924"/>
      <c r="H144" s="925"/>
      <c r="I144" s="929" t="s">
        <v>104</v>
      </c>
      <c r="J144" s="929" t="s">
        <v>105</v>
      </c>
      <c r="K144" s="172"/>
      <c r="L144" s="49"/>
      <c r="M144" s="172"/>
      <c r="N144" s="172"/>
      <c r="O144" s="172"/>
      <c r="P144" s="172"/>
      <c r="Q144" s="172"/>
      <c r="R144" s="172"/>
    </row>
    <row r="145" spans="1:18" ht="14.65" thickBot="1" x14ac:dyDescent="0.5">
      <c r="A145" s="926"/>
      <c r="B145" s="927"/>
      <c r="C145" s="927"/>
      <c r="D145" s="927"/>
      <c r="E145" s="927"/>
      <c r="F145" s="927"/>
      <c r="G145" s="927"/>
      <c r="H145" s="928"/>
      <c r="I145" s="930"/>
      <c r="J145" s="930"/>
      <c r="K145" s="172"/>
      <c r="L145" s="49"/>
      <c r="M145" s="172"/>
      <c r="N145" s="172"/>
      <c r="O145" s="172"/>
      <c r="P145" s="172"/>
      <c r="Q145" s="172"/>
      <c r="R145" s="172"/>
    </row>
    <row r="146" spans="1:18" x14ac:dyDescent="0.45">
      <c r="A146" s="430" t="s">
        <v>238</v>
      </c>
      <c r="B146" s="420"/>
      <c r="C146" s="420"/>
      <c r="D146" s="420"/>
      <c r="E146" s="422">
        <f>Maler_ohneBUAG!I111</f>
        <v>0.66127124566611417</v>
      </c>
      <c r="F146" s="420"/>
      <c r="G146" s="422">
        <f>J136</f>
        <v>0.35916955822894875</v>
      </c>
      <c r="H146" s="420"/>
      <c r="I146" s="421" t="s">
        <v>107</v>
      </c>
      <c r="J146" s="431">
        <f>E146*E$143+G146*H$143</f>
        <v>0.35916955822894875</v>
      </c>
      <c r="K146" s="172"/>
      <c r="L146" s="49"/>
      <c r="M146" s="172"/>
      <c r="N146" s="172"/>
      <c r="O146" s="172"/>
      <c r="P146" s="172"/>
      <c r="Q146" s="172"/>
      <c r="R146" s="172"/>
    </row>
    <row r="147" spans="1:18" x14ac:dyDescent="0.45">
      <c r="A147" s="430" t="s">
        <v>108</v>
      </c>
      <c r="B147" s="420"/>
      <c r="C147" s="420"/>
      <c r="D147" s="420"/>
      <c r="E147" s="422">
        <f>Maler_ohneBUAG!I112</f>
        <v>0</v>
      </c>
      <c r="F147" s="420"/>
      <c r="G147" s="422">
        <f>J137</f>
        <v>0</v>
      </c>
      <c r="H147" s="420"/>
      <c r="I147" s="421" t="s">
        <v>109</v>
      </c>
      <c r="J147" s="431">
        <f>E147*E$143+G147*H$143</f>
        <v>0</v>
      </c>
      <c r="K147" s="172"/>
      <c r="L147" s="49"/>
      <c r="M147" s="172"/>
      <c r="N147" s="172"/>
      <c r="O147" s="172"/>
      <c r="P147" s="172"/>
      <c r="Q147" s="172"/>
      <c r="R147" s="172"/>
    </row>
    <row r="148" spans="1:18" x14ac:dyDescent="0.45">
      <c r="A148" s="430" t="s">
        <v>110</v>
      </c>
      <c r="B148" s="420"/>
      <c r="C148" s="420"/>
      <c r="D148" s="420"/>
      <c r="E148" s="422">
        <f>Maler_ohneBUAG!I113</f>
        <v>0</v>
      </c>
      <c r="F148" s="420"/>
      <c r="G148" s="422">
        <f>J138</f>
        <v>0</v>
      </c>
      <c r="H148" s="420"/>
      <c r="I148" s="421" t="s">
        <v>111</v>
      </c>
      <c r="J148" s="431">
        <f>E148*E$143+G148*H$143</f>
        <v>0</v>
      </c>
      <c r="K148" s="172"/>
      <c r="L148" s="49"/>
      <c r="M148" s="49"/>
      <c r="N148" s="49"/>
      <c r="O148" s="49"/>
      <c r="P148" s="49"/>
      <c r="Q148" s="49"/>
      <c r="R148" s="49"/>
    </row>
    <row r="149" spans="1:18" x14ac:dyDescent="0.45">
      <c r="A149" s="430" t="s">
        <v>112</v>
      </c>
      <c r="B149" s="420"/>
      <c r="C149" s="420"/>
      <c r="D149" s="420"/>
      <c r="E149" s="422">
        <f>Maler_ohneBUAG!I114</f>
        <v>0</v>
      </c>
      <c r="F149" s="420"/>
      <c r="G149" s="422">
        <f>J139</f>
        <v>0.50020935824318979</v>
      </c>
      <c r="H149" s="420"/>
      <c r="I149" s="421" t="s">
        <v>113</v>
      </c>
      <c r="J149" s="431">
        <f>E149*E$143+G149*H$143</f>
        <v>0.50020935824318979</v>
      </c>
      <c r="K149" s="172"/>
      <c r="L149" s="49"/>
      <c r="M149" s="172"/>
      <c r="N149" s="172"/>
      <c r="O149" s="172"/>
      <c r="P149" s="172"/>
      <c r="Q149" s="172"/>
      <c r="R149" s="172"/>
    </row>
    <row r="150" spans="1:18" x14ac:dyDescent="0.45">
      <c r="A150" s="423" t="s">
        <v>23</v>
      </c>
      <c r="B150" s="424"/>
      <c r="C150" s="424"/>
      <c r="D150" s="424"/>
      <c r="E150" s="425">
        <f>SUM(E146:E149)</f>
        <v>0.66127124566611417</v>
      </c>
      <c r="F150" s="424"/>
      <c r="G150" s="425">
        <f>SUM(G146:G149)</f>
        <v>0.8593789164721386</v>
      </c>
      <c r="H150" s="424"/>
      <c r="I150" s="424"/>
      <c r="J150" s="426">
        <f>SUM(J146:J149)</f>
        <v>0.8593789164721386</v>
      </c>
      <c r="K150" s="172"/>
      <c r="L150" s="49"/>
      <c r="M150" s="172"/>
      <c r="N150" s="172"/>
      <c r="O150" s="172"/>
      <c r="P150" s="172"/>
      <c r="Q150" s="172"/>
      <c r="R150" s="172"/>
    </row>
    <row r="151" spans="1:18" x14ac:dyDescent="0.45">
      <c r="K151" s="172"/>
      <c r="L151" s="49"/>
      <c r="M151" s="49"/>
      <c r="N151" s="49"/>
      <c r="O151" s="49"/>
      <c r="P151" s="49"/>
      <c r="Q151" s="49"/>
      <c r="R151" s="172"/>
    </row>
    <row r="152" spans="1:18" x14ac:dyDescent="0.45">
      <c r="A152" s="49"/>
      <c r="B152" s="49"/>
      <c r="R152" s="49"/>
    </row>
    <row r="153" spans="1:18" x14ac:dyDescent="0.45">
      <c r="A153" s="803" t="s">
        <v>141</v>
      </c>
      <c r="B153" s="804"/>
      <c r="C153" s="804"/>
      <c r="D153" s="804"/>
      <c r="E153" s="804"/>
      <c r="F153" s="804"/>
      <c r="G153" s="804"/>
      <c r="H153" s="804"/>
      <c r="I153" s="804"/>
      <c r="J153" s="805"/>
      <c r="R153" s="49"/>
    </row>
    <row r="154" spans="1:18" x14ac:dyDescent="0.45">
      <c r="A154" s="38" t="s">
        <v>25</v>
      </c>
      <c r="B154" s="39"/>
      <c r="C154" s="39"/>
      <c r="D154" s="39"/>
      <c r="E154" s="39"/>
      <c r="F154" s="39"/>
      <c r="G154" s="39"/>
      <c r="H154" s="39"/>
      <c r="I154" s="39"/>
      <c r="J154" s="40"/>
      <c r="R154" s="49"/>
    </row>
    <row r="155" spans="1:18" x14ac:dyDescent="0.45">
      <c r="A155" s="41" t="s">
        <v>26</v>
      </c>
      <c r="B155" s="42"/>
      <c r="C155" s="42"/>
      <c r="D155" s="246">
        <v>39</v>
      </c>
      <c r="E155" s="43" t="s">
        <v>27</v>
      </c>
      <c r="F155" s="183" t="s">
        <v>187</v>
      </c>
      <c r="G155" s="42"/>
      <c r="H155" s="42"/>
      <c r="I155" s="244">
        <v>10</v>
      </c>
      <c r="J155" s="43" t="s">
        <v>270</v>
      </c>
    </row>
    <row r="156" spans="1:18" x14ac:dyDescent="0.45">
      <c r="A156" s="44" t="s">
        <v>157</v>
      </c>
      <c r="B156" s="45"/>
      <c r="C156" s="45"/>
      <c r="D156" s="247">
        <v>40</v>
      </c>
      <c r="E156" s="46" t="s">
        <v>27</v>
      </c>
      <c r="F156" s="184" t="s">
        <v>188</v>
      </c>
      <c r="G156" s="45"/>
      <c r="H156" s="45"/>
      <c r="I156" s="245">
        <v>12</v>
      </c>
      <c r="J156" s="46" t="s">
        <v>271</v>
      </c>
    </row>
    <row r="157" spans="1:18" x14ac:dyDescent="0.45">
      <c r="A157" s="44" t="s">
        <v>30</v>
      </c>
      <c r="B157" s="45"/>
      <c r="C157" s="45"/>
      <c r="D157" s="48">
        <f>D155/D156</f>
        <v>0.97499999999999998</v>
      </c>
      <c r="E157" s="46"/>
      <c r="F157" s="44" t="s">
        <v>31</v>
      </c>
      <c r="G157" s="45"/>
      <c r="H157" s="45"/>
      <c r="I157" s="48">
        <f>I155/I156</f>
        <v>0.83333333333333337</v>
      </c>
      <c r="J157" s="46"/>
    </row>
    <row r="158" spans="1:18" x14ac:dyDescent="0.45">
      <c r="A158" s="49"/>
      <c r="B158" s="49"/>
      <c r="C158" s="49"/>
      <c r="D158" s="49"/>
      <c r="E158" s="49"/>
      <c r="F158" s="49"/>
      <c r="G158" s="49"/>
      <c r="H158" s="49"/>
      <c r="I158" s="49"/>
      <c r="J158" s="49"/>
    </row>
    <row r="159" spans="1:18" x14ac:dyDescent="0.45">
      <c r="A159" s="818"/>
      <c r="B159" s="819"/>
      <c r="C159" s="820"/>
      <c r="D159" s="50" t="s">
        <v>32</v>
      </c>
      <c r="E159" s="50" t="s">
        <v>33</v>
      </c>
      <c r="F159" s="50" t="s">
        <v>34</v>
      </c>
      <c r="G159" s="50" t="s">
        <v>35</v>
      </c>
      <c r="H159" s="443" t="s">
        <v>23</v>
      </c>
      <c r="I159" s="49"/>
      <c r="J159" s="49"/>
    </row>
    <row r="160" spans="1:18" x14ac:dyDescent="0.45">
      <c r="A160" s="821" t="s">
        <v>239</v>
      </c>
      <c r="B160" s="822"/>
      <c r="C160" s="823"/>
      <c r="D160" s="52">
        <f>J146</f>
        <v>0.35916955822894875</v>
      </c>
      <c r="E160" s="52">
        <f>J147</f>
        <v>0</v>
      </c>
      <c r="F160" s="52">
        <f>J148</f>
        <v>0</v>
      </c>
      <c r="G160" s="52">
        <f>J149</f>
        <v>0.50020935824318979</v>
      </c>
      <c r="H160" s="53">
        <f>SUM(D160:G160)</f>
        <v>0.8593789164721386</v>
      </c>
      <c r="I160" s="49"/>
      <c r="J160" s="49"/>
    </row>
    <row r="161" spans="1:10" x14ac:dyDescent="0.45">
      <c r="A161" s="812" t="s">
        <v>37</v>
      </c>
      <c r="B161" s="813"/>
      <c r="C161" s="814"/>
      <c r="D161" s="54"/>
      <c r="E161" s="55">
        <f>D157</f>
        <v>0.97499999999999998</v>
      </c>
      <c r="F161" s="54"/>
      <c r="G161" s="55">
        <f>D157</f>
        <v>0.97499999999999998</v>
      </c>
      <c r="H161" s="54"/>
      <c r="I161" s="49"/>
      <c r="J161" s="49"/>
    </row>
    <row r="162" spans="1:10" ht="14.65" thickBot="1" x14ac:dyDescent="0.5">
      <c r="A162" s="815" t="s">
        <v>38</v>
      </c>
      <c r="B162" s="816"/>
      <c r="C162" s="817"/>
      <c r="D162" s="56"/>
      <c r="E162" s="56"/>
      <c r="F162" s="57">
        <f>I157</f>
        <v>0.83333333333333337</v>
      </c>
      <c r="G162" s="57">
        <f>I157</f>
        <v>0.83333333333333337</v>
      </c>
      <c r="H162" s="56"/>
      <c r="I162" s="49"/>
      <c r="J162" s="49"/>
    </row>
    <row r="163" spans="1:10" x14ac:dyDescent="0.45">
      <c r="A163" s="809" t="s">
        <v>39</v>
      </c>
      <c r="B163" s="810"/>
      <c r="C163" s="811"/>
      <c r="D163" s="58">
        <f>D160</f>
        <v>0.35916955822894875</v>
      </c>
      <c r="E163" s="58">
        <f>E160*E161</f>
        <v>0</v>
      </c>
      <c r="F163" s="58">
        <f>F160*F162</f>
        <v>0</v>
      </c>
      <c r="G163" s="58">
        <f>G160*G161*G162</f>
        <v>0.40642010357259167</v>
      </c>
      <c r="H163" s="59">
        <f>SUM(D163:G163)</f>
        <v>0.76558966180154042</v>
      </c>
      <c r="I163" s="49"/>
      <c r="J163" s="49"/>
    </row>
    <row r="164" spans="1:10" x14ac:dyDescent="0.45">
      <c r="A164" s="60" t="s">
        <v>135</v>
      </c>
      <c r="B164" s="61"/>
      <c r="C164" s="61"/>
      <c r="D164" s="62"/>
      <c r="E164" s="63"/>
      <c r="F164" s="62"/>
      <c r="G164" s="62"/>
      <c r="H164" s="64">
        <f>SUM(H163:H163)</f>
        <v>0.76558966180154042</v>
      </c>
      <c r="I164" s="49"/>
      <c r="J164" s="49"/>
    </row>
    <row r="165" spans="1:10" x14ac:dyDescent="0.45">
      <c r="A165" s="49"/>
      <c r="B165" s="49"/>
    </row>
    <row r="167" spans="1:10" x14ac:dyDescent="0.45">
      <c r="A167"/>
      <c r="B167"/>
      <c r="C167"/>
      <c r="D167"/>
      <c r="E167"/>
      <c r="F167"/>
      <c r="G167"/>
      <c r="H167"/>
      <c r="I167"/>
      <c r="J167"/>
    </row>
    <row r="168" spans="1:10" x14ac:dyDescent="0.45">
      <c r="A168" s="347"/>
      <c r="B168" s="347"/>
      <c r="C168" s="347"/>
      <c r="D168" s="347"/>
      <c r="E168" s="347"/>
      <c r="F168" s="633" t="s">
        <v>297</v>
      </c>
      <c r="G168" s="633"/>
      <c r="H168" s="633"/>
      <c r="I168" s="633"/>
      <c r="J168" s="634"/>
    </row>
    <row r="169" spans="1:10" x14ac:dyDescent="0.45">
      <c r="A169" s="343"/>
      <c r="B169" s="343"/>
      <c r="C169" s="343"/>
      <c r="D169" s="343"/>
      <c r="E169" s="343"/>
      <c r="F169" s="635"/>
      <c r="G169" s="635"/>
      <c r="H169" s="635"/>
      <c r="I169" s="635"/>
      <c r="J169" s="636"/>
    </row>
    <row r="170" spans="1:10" x14ac:dyDescent="0.45">
      <c r="A170" s="343"/>
      <c r="B170" s="343"/>
      <c r="C170" s="343"/>
      <c r="D170" s="343"/>
      <c r="E170" s="343"/>
      <c r="F170" s="635"/>
      <c r="G170" s="635"/>
      <c r="H170" s="635"/>
      <c r="I170" s="635"/>
      <c r="J170" s="636"/>
    </row>
    <row r="171" spans="1:10" x14ac:dyDescent="0.45">
      <c r="A171" s="343"/>
      <c r="B171" s="343"/>
      <c r="C171" s="343"/>
      <c r="D171" s="343"/>
      <c r="E171" s="343"/>
      <c r="F171" s="563"/>
      <c r="G171" s="563"/>
      <c r="H171" s="563"/>
      <c r="I171" s="563"/>
      <c r="J171" s="564"/>
    </row>
    <row r="172" spans="1:10" x14ac:dyDescent="0.45">
      <c r="A172" s="343"/>
      <c r="B172" s="343"/>
      <c r="C172" s="343"/>
      <c r="D172" s="343"/>
      <c r="E172" s="343"/>
      <c r="F172" s="635" t="s">
        <v>298</v>
      </c>
      <c r="G172" s="635"/>
      <c r="H172" s="635"/>
      <c r="I172" s="635"/>
      <c r="J172" s="636"/>
    </row>
    <row r="173" spans="1:10" x14ac:dyDescent="0.45">
      <c r="A173" s="343"/>
      <c r="B173" s="343"/>
      <c r="C173" s="343"/>
      <c r="D173" s="343"/>
      <c r="E173" s="343"/>
      <c r="F173" s="635"/>
      <c r="G173" s="635"/>
      <c r="H173" s="635"/>
      <c r="I173" s="635"/>
      <c r="J173" s="636"/>
    </row>
    <row r="174" spans="1:10" x14ac:dyDescent="0.45">
      <c r="A174" s="343"/>
      <c r="B174" s="343"/>
      <c r="C174" s="343"/>
      <c r="D174" s="343"/>
      <c r="E174" s="343"/>
      <c r="F174" s="635"/>
      <c r="G174" s="635"/>
      <c r="H174" s="635"/>
      <c r="I174" s="635"/>
      <c r="J174" s="636"/>
    </row>
    <row r="175" spans="1:10" x14ac:dyDescent="0.45">
      <c r="A175" s="343"/>
      <c r="B175" s="343"/>
      <c r="C175" s="343"/>
      <c r="D175" s="343"/>
      <c r="E175" s="343"/>
      <c r="F175" s="563"/>
      <c r="G175" s="563"/>
      <c r="H175" s="563"/>
      <c r="I175" s="420"/>
      <c r="J175" s="564"/>
    </row>
    <row r="176" spans="1:10" x14ac:dyDescent="0.45">
      <c r="A176" s="343"/>
      <c r="B176" s="343"/>
      <c r="C176" s="343"/>
      <c r="D176" s="343"/>
      <c r="E176" s="343"/>
      <c r="F176" s="635" t="s">
        <v>299</v>
      </c>
      <c r="G176" s="635"/>
      <c r="H176" s="635"/>
      <c r="I176" s="635"/>
      <c r="J176" s="636"/>
    </row>
    <row r="177" spans="1:10" x14ac:dyDescent="0.45">
      <c r="A177" s="343"/>
      <c r="B177" s="343"/>
      <c r="C177" s="343"/>
      <c r="D177" s="343"/>
      <c r="E177" s="343"/>
      <c r="F177" s="635"/>
      <c r="G177" s="635"/>
      <c r="H177" s="635"/>
      <c r="I177" s="635"/>
      <c r="J177" s="636"/>
    </row>
    <row r="178" spans="1:10" x14ac:dyDescent="0.45">
      <c r="A178" s="343"/>
      <c r="B178" s="343"/>
      <c r="C178" s="343"/>
      <c r="D178" s="343"/>
      <c r="E178" s="343"/>
      <c r="F178" s="635"/>
      <c r="G178" s="635"/>
      <c r="H178" s="635"/>
      <c r="I178" s="635"/>
      <c r="J178" s="636"/>
    </row>
    <row r="179" spans="1:10" ht="15.75" x14ac:dyDescent="0.5">
      <c r="A179" s="343"/>
      <c r="B179" s="343"/>
      <c r="C179" s="343"/>
      <c r="D179" s="343"/>
      <c r="E179" s="343"/>
      <c r="F179" s="578" t="s">
        <v>213</v>
      </c>
      <c r="G179" s="578"/>
      <c r="H179" s="578"/>
      <c r="I179" s="578"/>
      <c r="J179" s="579"/>
    </row>
    <row r="180" spans="1:10" x14ac:dyDescent="0.45">
      <c r="A180" s="343"/>
      <c r="B180" s="343"/>
      <c r="C180" s="343"/>
      <c r="D180" s="343"/>
      <c r="E180" s="343"/>
      <c r="F180" s="580" t="s">
        <v>205</v>
      </c>
      <c r="G180" s="580"/>
      <c r="H180" s="580"/>
      <c r="I180" s="580"/>
      <c r="J180" s="581"/>
    </row>
    <row r="181" spans="1:10" x14ac:dyDescent="0.45">
      <c r="A181" s="345"/>
      <c r="B181" s="345"/>
      <c r="C181" s="345"/>
      <c r="D181" s="345"/>
      <c r="E181" s="345"/>
      <c r="F181" s="582"/>
      <c r="G181" s="582"/>
      <c r="H181" s="582"/>
      <c r="I181" s="582"/>
      <c r="J181" s="583"/>
    </row>
    <row r="182" spans="1:10" x14ac:dyDescent="0.45">
      <c r="G182" s="49"/>
      <c r="H182" s="49"/>
      <c r="I182" s="49"/>
    </row>
    <row r="183" spans="1:10" x14ac:dyDescent="0.45">
      <c r="G183" s="49"/>
      <c r="H183" s="49"/>
      <c r="I183" s="49"/>
    </row>
    <row r="184" spans="1:10" x14ac:dyDescent="0.45">
      <c r="G184" s="49"/>
      <c r="H184" s="49"/>
      <c r="I184" s="49"/>
    </row>
    <row r="185" spans="1:10" x14ac:dyDescent="0.45">
      <c r="G185" s="49"/>
      <c r="H185" s="49"/>
      <c r="I185" s="49"/>
    </row>
    <row r="186" spans="1:10" x14ac:dyDescent="0.45">
      <c r="G186" s="49"/>
      <c r="H186" s="49"/>
      <c r="I186" s="49"/>
    </row>
    <row r="187" spans="1:10" x14ac:dyDescent="0.45">
      <c r="G187" s="49"/>
      <c r="H187" s="49"/>
      <c r="I187" s="49"/>
    </row>
    <row r="188" spans="1:10" x14ac:dyDescent="0.45">
      <c r="G188" s="49"/>
      <c r="H188" s="49"/>
      <c r="I188" s="49"/>
    </row>
    <row r="189" spans="1:10" x14ac:dyDescent="0.45">
      <c r="G189" s="49"/>
      <c r="H189" s="49"/>
      <c r="I189" s="49"/>
    </row>
    <row r="190" spans="1:10" x14ac:dyDescent="0.45">
      <c r="G190" s="49"/>
      <c r="H190" s="49"/>
      <c r="I190" s="49"/>
    </row>
    <row r="191" spans="1:10" x14ac:dyDescent="0.45">
      <c r="G191" s="49"/>
      <c r="H191" s="49"/>
      <c r="I191" s="49"/>
    </row>
    <row r="192" spans="1:10" x14ac:dyDescent="0.45">
      <c r="G192" s="49"/>
      <c r="H192" s="49"/>
      <c r="I192" s="49"/>
    </row>
    <row r="193" spans="7:9" x14ac:dyDescent="0.45">
      <c r="G193" s="49"/>
      <c r="H193" s="49"/>
      <c r="I193" s="49"/>
    </row>
    <row r="194" spans="7:9" x14ac:dyDescent="0.45">
      <c r="G194" s="49"/>
      <c r="H194" s="49"/>
      <c r="I194" s="49"/>
    </row>
    <row r="195" spans="7:9" x14ac:dyDescent="0.45">
      <c r="G195" s="49"/>
      <c r="H195" s="49"/>
      <c r="I195" s="49"/>
    </row>
    <row r="196" spans="7:9" x14ac:dyDescent="0.45">
      <c r="G196" s="49"/>
      <c r="H196" s="49"/>
      <c r="I196" s="49"/>
    </row>
    <row r="197" spans="7:9" x14ac:dyDescent="0.45">
      <c r="G197" s="49"/>
      <c r="H197" s="49"/>
      <c r="I197" s="49"/>
    </row>
    <row r="198" spans="7:9" x14ac:dyDescent="0.45">
      <c r="G198" s="49"/>
      <c r="H198" s="49"/>
      <c r="I198" s="49"/>
    </row>
    <row r="199" spans="7:9" x14ac:dyDescent="0.45">
      <c r="G199" s="49"/>
      <c r="H199" s="49"/>
      <c r="I199" s="49"/>
    </row>
    <row r="200" spans="7:9" x14ac:dyDescent="0.45">
      <c r="G200" s="49"/>
      <c r="H200" s="49"/>
      <c r="I200" s="49"/>
    </row>
    <row r="201" spans="7:9" x14ac:dyDescent="0.45">
      <c r="G201" s="49"/>
      <c r="H201" s="49"/>
      <c r="I201" s="49"/>
    </row>
    <row r="202" spans="7:9" x14ac:dyDescent="0.45">
      <c r="G202" s="49"/>
      <c r="H202" s="49"/>
      <c r="I202" s="49"/>
    </row>
    <row r="203" spans="7:9" x14ac:dyDescent="0.45">
      <c r="G203" s="49"/>
      <c r="H203" s="49"/>
      <c r="I203" s="49"/>
    </row>
    <row r="204" spans="7:9" x14ac:dyDescent="0.45">
      <c r="G204" s="49"/>
      <c r="H204" s="49"/>
      <c r="I204" s="49"/>
    </row>
    <row r="205" spans="7:9" x14ac:dyDescent="0.45">
      <c r="G205" s="49"/>
      <c r="H205" s="49"/>
      <c r="I205" s="49"/>
    </row>
    <row r="206" spans="7:9" x14ac:dyDescent="0.45">
      <c r="G206" s="49"/>
      <c r="H206" s="159"/>
      <c r="I206" s="159"/>
    </row>
    <row r="207" spans="7:9" x14ac:dyDescent="0.45">
      <c r="G207" s="49"/>
      <c r="H207" s="49"/>
      <c r="I207" s="49"/>
    </row>
    <row r="208" spans="7:9" x14ac:dyDescent="0.45">
      <c r="G208" s="49"/>
      <c r="H208" s="49"/>
      <c r="I208" s="49"/>
    </row>
    <row r="209" spans="7:9" x14ac:dyDescent="0.45">
      <c r="G209" s="49"/>
      <c r="H209" s="49"/>
      <c r="I209" s="49"/>
    </row>
    <row r="210" spans="7:9" x14ac:dyDescent="0.45">
      <c r="G210" s="49"/>
      <c r="H210" s="49"/>
      <c r="I210" s="49"/>
    </row>
    <row r="211" spans="7:9" x14ac:dyDescent="0.45">
      <c r="G211" s="49"/>
      <c r="H211" s="49"/>
      <c r="I211" s="49"/>
    </row>
    <row r="212" spans="7:9" x14ac:dyDescent="0.45">
      <c r="G212" s="49"/>
      <c r="H212" s="49"/>
      <c r="I212" s="49"/>
    </row>
    <row r="213" spans="7:9" x14ac:dyDescent="0.45">
      <c r="G213" s="49"/>
      <c r="H213" s="49"/>
      <c r="I213" s="49"/>
    </row>
    <row r="214" spans="7:9" x14ac:dyDescent="0.45">
      <c r="G214" s="49"/>
      <c r="H214" s="49"/>
      <c r="I214" s="49"/>
    </row>
    <row r="215" spans="7:9" x14ac:dyDescent="0.45">
      <c r="G215" s="49"/>
      <c r="H215" s="49"/>
      <c r="I215" s="49"/>
    </row>
    <row r="216" spans="7:9" x14ac:dyDescent="0.45">
      <c r="G216" s="49"/>
      <c r="H216" s="49"/>
      <c r="I216" s="49"/>
    </row>
    <row r="217" spans="7:9" x14ac:dyDescent="0.45">
      <c r="G217" s="49"/>
      <c r="H217" s="49"/>
      <c r="I217" s="49"/>
    </row>
    <row r="218" spans="7:9" x14ac:dyDescent="0.45">
      <c r="G218" s="49"/>
      <c r="H218" s="49"/>
      <c r="I218" s="49"/>
    </row>
    <row r="219" spans="7:9" x14ac:dyDescent="0.45">
      <c r="G219" s="49"/>
      <c r="H219" s="49"/>
      <c r="I219" s="49"/>
    </row>
    <row r="220" spans="7:9" x14ac:dyDescent="0.45">
      <c r="G220" s="159"/>
      <c r="H220" s="49"/>
      <c r="I220" s="49"/>
    </row>
    <row r="221" spans="7:9" x14ac:dyDescent="0.45">
      <c r="G221" s="49"/>
      <c r="H221" s="49"/>
      <c r="I221" s="49"/>
    </row>
    <row r="222" spans="7:9" x14ac:dyDescent="0.45">
      <c r="G222" s="49"/>
      <c r="H222" s="172"/>
      <c r="I222" s="172"/>
    </row>
    <row r="223" spans="7:9" x14ac:dyDescent="0.45">
      <c r="G223" s="49"/>
      <c r="H223" s="172"/>
      <c r="I223" s="172"/>
    </row>
    <row r="224" spans="7:9" x14ac:dyDescent="0.45">
      <c r="G224" s="49"/>
      <c r="H224" s="172"/>
      <c r="I224" s="172"/>
    </row>
    <row r="225" spans="7:9" x14ac:dyDescent="0.45">
      <c r="G225" s="49"/>
      <c r="H225" s="172"/>
      <c r="I225" s="172"/>
    </row>
    <row r="226" spans="7:9" x14ac:dyDescent="0.45">
      <c r="G226" s="49"/>
      <c r="H226" s="172"/>
      <c r="I226" s="172"/>
    </row>
    <row r="227" spans="7:9" x14ac:dyDescent="0.45">
      <c r="G227" s="49"/>
      <c r="H227" s="172"/>
      <c r="I227" s="172"/>
    </row>
    <row r="228" spans="7:9" x14ac:dyDescent="0.45">
      <c r="G228" s="49"/>
      <c r="H228" s="49"/>
      <c r="I228" s="49"/>
    </row>
    <row r="229" spans="7:9" x14ac:dyDescent="0.45">
      <c r="G229" s="49"/>
      <c r="H229" s="49"/>
      <c r="I229" s="49"/>
    </row>
    <row r="230" spans="7:9" x14ac:dyDescent="0.45">
      <c r="G230" s="49"/>
      <c r="H230" s="172"/>
      <c r="I230" s="172"/>
    </row>
    <row r="231" spans="7:9" x14ac:dyDescent="0.45">
      <c r="G231" s="49"/>
      <c r="H231" s="172"/>
      <c r="I231" s="172"/>
    </row>
    <row r="232" spans="7:9" x14ac:dyDescent="0.45">
      <c r="G232" s="49"/>
      <c r="H232" s="172"/>
      <c r="I232" s="172"/>
    </row>
    <row r="233" spans="7:9" x14ac:dyDescent="0.45">
      <c r="G233" s="49"/>
      <c r="H233" s="172"/>
      <c r="I233" s="172"/>
    </row>
    <row r="234" spans="7:9" x14ac:dyDescent="0.45">
      <c r="G234" s="49"/>
      <c r="H234" s="49"/>
      <c r="I234" s="49"/>
    </row>
    <row r="235" spans="7:9" x14ac:dyDescent="0.45">
      <c r="G235" s="49"/>
      <c r="H235" s="172"/>
      <c r="I235" s="172"/>
    </row>
    <row r="236" spans="7:9" x14ac:dyDescent="0.45">
      <c r="G236" s="172"/>
      <c r="H236" s="172"/>
      <c r="I236" s="172"/>
    </row>
    <row r="237" spans="7:9" x14ac:dyDescent="0.45">
      <c r="G237" s="172"/>
      <c r="H237" s="172"/>
      <c r="I237" s="172"/>
    </row>
    <row r="238" spans="7:9" x14ac:dyDescent="0.45">
      <c r="G238" s="172"/>
      <c r="H238" s="49"/>
      <c r="I238" s="49"/>
    </row>
    <row r="239" spans="7:9" x14ac:dyDescent="0.45">
      <c r="G239" s="172"/>
      <c r="H239" s="49"/>
      <c r="I239" s="49"/>
    </row>
    <row r="240" spans="7:9" x14ac:dyDescent="0.45">
      <c r="G240" s="172"/>
      <c r="H240" s="49"/>
      <c r="I240" s="49"/>
    </row>
    <row r="241" spans="1:9" x14ac:dyDescent="0.45">
      <c r="G241" s="172"/>
      <c r="H241" s="49"/>
      <c r="I241" s="49"/>
    </row>
    <row r="242" spans="1:9" x14ac:dyDescent="0.45">
      <c r="G242" s="49"/>
      <c r="H242" s="49"/>
      <c r="I242" s="49"/>
    </row>
    <row r="243" spans="1:9" x14ac:dyDescent="0.45">
      <c r="G243" s="49"/>
      <c r="H243" s="49"/>
      <c r="I243" s="49"/>
    </row>
    <row r="244" spans="1:9" x14ac:dyDescent="0.45">
      <c r="G244" s="172"/>
      <c r="H244" s="49"/>
      <c r="I244" s="49"/>
    </row>
    <row r="245" spans="1:9" x14ac:dyDescent="0.45">
      <c r="G245" s="172"/>
      <c r="H245" s="49"/>
      <c r="I245" s="49"/>
    </row>
    <row r="246" spans="1:9" x14ac:dyDescent="0.45">
      <c r="G246" s="172"/>
      <c r="H246" s="49"/>
      <c r="I246" s="49"/>
    </row>
    <row r="247" spans="1:9" x14ac:dyDescent="0.45">
      <c r="G247" s="172"/>
      <c r="H247" s="49"/>
      <c r="I247" s="49"/>
    </row>
    <row r="248" spans="1:9" x14ac:dyDescent="0.45">
      <c r="G248" s="49"/>
      <c r="H248" s="49"/>
      <c r="I248" s="49"/>
    </row>
    <row r="249" spans="1:9" x14ac:dyDescent="0.45">
      <c r="G249" s="172"/>
      <c r="H249" s="49"/>
      <c r="I249" s="49"/>
    </row>
    <row r="250" spans="1:9" x14ac:dyDescent="0.45">
      <c r="G250" s="172"/>
      <c r="H250" s="49"/>
      <c r="I250" s="49"/>
    </row>
    <row r="251" spans="1:9" x14ac:dyDescent="0.45">
      <c r="G251" s="172"/>
      <c r="H251" s="49"/>
      <c r="I251" s="49"/>
    </row>
    <row r="252" spans="1:9" x14ac:dyDescent="0.45">
      <c r="G252" s="49"/>
      <c r="H252" s="49"/>
      <c r="I252" s="49"/>
    </row>
    <row r="253" spans="1:9" x14ac:dyDescent="0.45">
      <c r="G253" s="49"/>
      <c r="H253" s="49"/>
      <c r="I253" s="49"/>
    </row>
    <row r="254" spans="1:9" x14ac:dyDescent="0.45">
      <c r="G254" s="49"/>
      <c r="H254" s="49"/>
      <c r="I254" s="49"/>
    </row>
    <row r="255" spans="1:9" x14ac:dyDescent="0.45">
      <c r="A255" s="49"/>
      <c r="B255" s="49"/>
      <c r="C255" s="49"/>
      <c r="D255" s="49"/>
      <c r="E255" s="49"/>
      <c r="F255" s="49"/>
      <c r="G255" s="49"/>
      <c r="H255" s="49"/>
      <c r="I255" s="49"/>
    </row>
    <row r="256" spans="1:9" x14ac:dyDescent="0.45">
      <c r="A256" s="49"/>
      <c r="B256" s="49"/>
      <c r="C256" s="49"/>
      <c r="D256" s="49"/>
      <c r="E256" s="49"/>
      <c r="F256" s="49"/>
      <c r="G256" s="49"/>
      <c r="H256" s="49"/>
      <c r="I256" s="49"/>
    </row>
    <row r="257" spans="1:9" x14ac:dyDescent="0.45">
      <c r="A257" s="49"/>
      <c r="B257" s="49"/>
      <c r="C257" s="49"/>
      <c r="D257" s="49"/>
      <c r="E257" s="49"/>
      <c r="F257" s="49"/>
      <c r="G257" s="49"/>
      <c r="H257" s="49"/>
      <c r="I257" s="49"/>
    </row>
    <row r="258" spans="1:9" x14ac:dyDescent="0.45">
      <c r="A258" s="49"/>
      <c r="B258" s="49"/>
      <c r="C258" s="49"/>
      <c r="D258" s="49"/>
      <c r="E258" s="49"/>
      <c r="F258" s="49"/>
      <c r="G258" s="49"/>
      <c r="H258" s="49"/>
      <c r="I258" s="49"/>
    </row>
    <row r="259" spans="1:9" x14ac:dyDescent="0.45">
      <c r="A259" s="49"/>
      <c r="B259" s="49"/>
      <c r="C259" s="49"/>
      <c r="D259" s="49"/>
      <c r="E259" s="49"/>
      <c r="F259" s="49"/>
      <c r="G259" s="49"/>
      <c r="H259" s="49"/>
      <c r="I259" s="49"/>
    </row>
    <row r="260" spans="1:9" x14ac:dyDescent="0.45">
      <c r="A260" s="49"/>
      <c r="B260" s="49"/>
      <c r="C260" s="49"/>
      <c r="D260" s="49"/>
      <c r="E260" s="49"/>
      <c r="F260" s="49"/>
      <c r="G260" s="49"/>
      <c r="H260" s="49"/>
      <c r="I260" s="49"/>
    </row>
    <row r="261" spans="1:9" x14ac:dyDescent="0.45">
      <c r="A261" s="49"/>
      <c r="B261" s="49"/>
      <c r="C261" s="49"/>
      <c r="D261" s="49"/>
      <c r="E261" s="49"/>
      <c r="F261" s="49"/>
      <c r="G261" s="49"/>
      <c r="H261" s="49"/>
      <c r="I261" s="49"/>
    </row>
    <row r="262" spans="1:9" x14ac:dyDescent="0.45">
      <c r="A262" s="49"/>
      <c r="B262" s="49"/>
      <c r="C262" s="49"/>
      <c r="D262" s="49"/>
      <c r="E262" s="49"/>
      <c r="F262" s="49"/>
      <c r="G262" s="49"/>
      <c r="H262" s="49"/>
      <c r="I262" s="49"/>
    </row>
    <row r="263" spans="1:9" x14ac:dyDescent="0.45">
      <c r="A263" s="49"/>
      <c r="B263" s="49"/>
      <c r="C263" s="49"/>
      <c r="D263" s="49"/>
      <c r="E263" s="49"/>
      <c r="F263" s="49"/>
      <c r="G263" s="49"/>
      <c r="H263" s="49"/>
      <c r="I263" s="49"/>
    </row>
    <row r="264" spans="1:9" x14ac:dyDescent="0.45">
      <c r="A264" s="49"/>
      <c r="B264" s="49"/>
      <c r="C264" s="49"/>
      <c r="D264" s="49"/>
      <c r="E264" s="49"/>
      <c r="F264" s="49"/>
      <c r="G264" s="49"/>
      <c r="H264" s="49"/>
      <c r="I264" s="49"/>
    </row>
    <row r="265" spans="1:9" x14ac:dyDescent="0.45">
      <c r="A265" s="49"/>
      <c r="B265" s="49"/>
      <c r="C265" s="49"/>
      <c r="D265" s="49"/>
      <c r="E265" s="49"/>
      <c r="F265" s="49"/>
      <c r="G265" s="49"/>
      <c r="H265" s="49"/>
      <c r="I265" s="49"/>
    </row>
    <row r="266" spans="1:9" x14ac:dyDescent="0.45">
      <c r="A266" s="49"/>
      <c r="B266" s="49"/>
      <c r="C266" s="49"/>
      <c r="D266" s="49"/>
      <c r="E266" s="49"/>
      <c r="F266" s="49"/>
      <c r="G266" s="49"/>
      <c r="H266" s="49"/>
      <c r="I266" s="49"/>
    </row>
    <row r="267" spans="1:9" x14ac:dyDescent="0.45">
      <c r="A267" s="49"/>
      <c r="B267" s="49"/>
      <c r="C267" s="49"/>
      <c r="D267" s="49"/>
      <c r="E267" s="49"/>
      <c r="F267" s="49"/>
      <c r="G267" s="49"/>
      <c r="H267" s="49"/>
      <c r="I267" s="49"/>
    </row>
    <row r="268" spans="1:9" x14ac:dyDescent="0.45">
      <c r="A268" s="49"/>
      <c r="B268" s="49"/>
      <c r="C268" s="49"/>
      <c r="D268" s="49"/>
      <c r="E268" s="49"/>
      <c r="F268" s="49"/>
      <c r="G268" s="49"/>
      <c r="H268" s="49"/>
      <c r="I268" s="49"/>
    </row>
    <row r="269" spans="1:9" x14ac:dyDescent="0.45">
      <c r="A269" s="49"/>
      <c r="B269" s="49"/>
      <c r="C269" s="49"/>
      <c r="D269" s="49"/>
      <c r="E269" s="49"/>
      <c r="F269" s="49"/>
      <c r="G269" s="49"/>
      <c r="H269" s="49"/>
      <c r="I269" s="49"/>
    </row>
    <row r="270" spans="1:9" x14ac:dyDescent="0.45">
      <c r="A270" s="49"/>
      <c r="B270" s="49"/>
      <c r="C270" s="49"/>
      <c r="D270" s="49"/>
      <c r="E270" s="49"/>
      <c r="F270" s="49"/>
      <c r="G270" s="49"/>
      <c r="H270" s="49"/>
      <c r="I270" s="49"/>
    </row>
    <row r="271" spans="1:9" x14ac:dyDescent="0.45">
      <c r="A271" s="49"/>
      <c r="B271" s="49"/>
      <c r="C271" s="49"/>
      <c r="D271" s="49"/>
      <c r="E271" s="49"/>
      <c r="F271" s="49"/>
      <c r="G271" s="49"/>
      <c r="H271" s="49"/>
      <c r="I271" s="49"/>
    </row>
    <row r="272" spans="1:9" x14ac:dyDescent="0.45">
      <c r="A272" s="49"/>
      <c r="B272" s="49"/>
      <c r="C272" s="49"/>
      <c r="D272" s="49"/>
      <c r="E272" s="49"/>
      <c r="F272" s="49"/>
      <c r="G272" s="49"/>
      <c r="H272" s="49"/>
      <c r="I272" s="49"/>
    </row>
    <row r="273" spans="1:7" x14ac:dyDescent="0.45">
      <c r="A273" s="49"/>
      <c r="B273" s="49"/>
      <c r="C273" s="49"/>
      <c r="D273" s="49"/>
      <c r="E273" s="49"/>
      <c r="F273" s="49"/>
      <c r="G273" s="49"/>
    </row>
    <row r="274" spans="1:7" x14ac:dyDescent="0.45">
      <c r="A274" s="49"/>
      <c r="B274" s="49"/>
      <c r="C274" s="49"/>
      <c r="D274" s="49"/>
      <c r="E274" s="49"/>
      <c r="F274" s="49"/>
      <c r="G274" s="49"/>
    </row>
    <row r="275" spans="1:7" x14ac:dyDescent="0.45">
      <c r="A275" s="49"/>
      <c r="B275" s="49"/>
      <c r="C275" s="49"/>
      <c r="D275" s="49"/>
      <c r="E275" s="49"/>
      <c r="F275" s="49"/>
      <c r="G275" s="49"/>
    </row>
    <row r="276" spans="1:7" x14ac:dyDescent="0.45">
      <c r="A276" s="49"/>
      <c r="B276" s="49"/>
      <c r="C276" s="49"/>
      <c r="D276" s="49"/>
      <c r="E276" s="49"/>
      <c r="F276" s="49"/>
      <c r="G276" s="49"/>
    </row>
    <row r="277" spans="1:7" x14ac:dyDescent="0.45">
      <c r="A277" s="49"/>
      <c r="B277" s="49"/>
      <c r="C277" s="49"/>
      <c r="D277" s="49"/>
      <c r="E277" s="49"/>
      <c r="F277" s="49"/>
      <c r="G277" s="49"/>
    </row>
    <row r="278" spans="1:7" x14ac:dyDescent="0.45">
      <c r="A278" s="49"/>
      <c r="B278" s="49"/>
      <c r="C278" s="49"/>
      <c r="D278" s="49"/>
      <c r="E278" s="49"/>
      <c r="F278" s="49"/>
      <c r="G278" s="49"/>
    </row>
    <row r="279" spans="1:7" x14ac:dyDescent="0.45">
      <c r="A279" s="49"/>
      <c r="B279" s="49"/>
      <c r="C279" s="49"/>
      <c r="D279" s="49"/>
      <c r="E279" s="49"/>
      <c r="F279" s="49"/>
      <c r="G279" s="49"/>
    </row>
    <row r="280" spans="1:7" x14ac:dyDescent="0.45">
      <c r="A280" s="49"/>
      <c r="B280" s="49"/>
      <c r="C280" s="49"/>
      <c r="D280" s="49"/>
      <c r="E280" s="49"/>
      <c r="F280" s="49"/>
      <c r="G280" s="49"/>
    </row>
    <row r="281" spans="1:7" x14ac:dyDescent="0.45">
      <c r="A281" s="49"/>
      <c r="B281" s="49"/>
      <c r="C281" s="49"/>
      <c r="D281" s="49"/>
      <c r="E281" s="49"/>
      <c r="F281" s="49"/>
      <c r="G281" s="49"/>
    </row>
    <row r="282" spans="1:7" x14ac:dyDescent="0.45">
      <c r="A282" s="49"/>
      <c r="B282" s="49"/>
      <c r="C282" s="49"/>
      <c r="D282" s="49"/>
      <c r="E282" s="49"/>
      <c r="F282" s="49"/>
      <c r="G282" s="49"/>
    </row>
    <row r="283" spans="1:7" x14ac:dyDescent="0.45">
      <c r="A283" s="49"/>
      <c r="B283" s="49"/>
      <c r="C283" s="49"/>
      <c r="D283" s="49"/>
      <c r="E283" s="49"/>
      <c r="F283" s="49"/>
      <c r="G283" s="49"/>
    </row>
    <row r="284" spans="1:7" x14ac:dyDescent="0.45">
      <c r="A284" s="172"/>
      <c r="B284" s="49"/>
      <c r="C284" s="49"/>
      <c r="D284" s="49"/>
      <c r="E284" s="49"/>
      <c r="F284" s="49"/>
      <c r="G284" s="49"/>
    </row>
    <row r="285" spans="1:7" x14ac:dyDescent="0.45">
      <c r="A285" s="172"/>
      <c r="B285" s="49"/>
      <c r="C285" s="49"/>
      <c r="D285" s="49"/>
      <c r="E285" s="49"/>
      <c r="F285" s="49"/>
      <c r="G285" s="49"/>
    </row>
    <row r="286" spans="1:7" x14ac:dyDescent="0.45">
      <c r="A286" s="172"/>
      <c r="B286" s="49"/>
      <c r="C286" s="49"/>
      <c r="D286" s="49"/>
      <c r="E286" s="49"/>
      <c r="F286" s="49"/>
      <c r="G286" s="49"/>
    </row>
  </sheetData>
  <sheetProtection sheet="1" formatColumns="0" selectLockedCells="1"/>
  <mergeCells count="73">
    <mergeCell ref="A4:J4"/>
    <mergeCell ref="A5:J5"/>
    <mergeCell ref="A6:J6"/>
    <mergeCell ref="A1:J1"/>
    <mergeCell ref="A2:J2"/>
    <mergeCell ref="A3:J3"/>
    <mergeCell ref="A14:J14"/>
    <mergeCell ref="A37:H37"/>
    <mergeCell ref="A38:B38"/>
    <mergeCell ref="A8:J8"/>
    <mergeCell ref="A9:J9"/>
    <mergeCell ref="I15:J15"/>
    <mergeCell ref="I16:J16"/>
    <mergeCell ref="A44:F44"/>
    <mergeCell ref="A39:F39"/>
    <mergeCell ref="A40:F40"/>
    <mergeCell ref="A41:F41"/>
    <mergeCell ref="G15:H15"/>
    <mergeCell ref="A18:J19"/>
    <mergeCell ref="A20:J22"/>
    <mergeCell ref="A23:J25"/>
    <mergeCell ref="A26:J28"/>
    <mergeCell ref="G16:H16"/>
    <mergeCell ref="A56:F56"/>
    <mergeCell ref="A57:G57"/>
    <mergeCell ref="A32:J33"/>
    <mergeCell ref="A29:J31"/>
    <mergeCell ref="A35:J35"/>
    <mergeCell ref="A51:F51"/>
    <mergeCell ref="A53:H53"/>
    <mergeCell ref="A54:G54"/>
    <mergeCell ref="A48:F48"/>
    <mergeCell ref="A49:F49"/>
    <mergeCell ref="A50:F50"/>
    <mergeCell ref="A45:F45"/>
    <mergeCell ref="A46:F46"/>
    <mergeCell ref="A47:F47"/>
    <mergeCell ref="A42:F42"/>
    <mergeCell ref="A43:F43"/>
    <mergeCell ref="K77:K82"/>
    <mergeCell ref="H67:H68"/>
    <mergeCell ref="D68:E68"/>
    <mergeCell ref="H70:H71"/>
    <mergeCell ref="A76:H76"/>
    <mergeCell ref="D67:E67"/>
    <mergeCell ref="J144:J145"/>
    <mergeCell ref="A153:J153"/>
    <mergeCell ref="A159:C159"/>
    <mergeCell ref="A160:C160"/>
    <mergeCell ref="A132:J132"/>
    <mergeCell ref="A133:J133"/>
    <mergeCell ref="A134:H135"/>
    <mergeCell ref="I134:I135"/>
    <mergeCell ref="J134:J135"/>
    <mergeCell ref="A142:J142"/>
    <mergeCell ref="A143:D143"/>
    <mergeCell ref="F143:G143"/>
    <mergeCell ref="F180:J181"/>
    <mergeCell ref="A55:G55"/>
    <mergeCell ref="F168:J170"/>
    <mergeCell ref="F172:J174"/>
    <mergeCell ref="F176:J178"/>
    <mergeCell ref="F179:J179"/>
    <mergeCell ref="A58:G58"/>
    <mergeCell ref="A59:H59"/>
    <mergeCell ref="H60:H61"/>
    <mergeCell ref="H64:H65"/>
    <mergeCell ref="C66:D66"/>
    <mergeCell ref="A161:C161"/>
    <mergeCell ref="A162:C162"/>
    <mergeCell ref="A163:C163"/>
    <mergeCell ref="A144:H145"/>
    <mergeCell ref="I144:I145"/>
  </mergeCells>
  <conditionalFormatting sqref="A50:F50">
    <cfRule type="expression" dxfId="11" priority="3">
      <formula>#REF!=0</formula>
    </cfRule>
  </conditionalFormatting>
  <conditionalFormatting sqref="A51:F51">
    <cfRule type="expression" dxfId="10" priority="2">
      <formula>#REF!=0</formula>
    </cfRule>
  </conditionalFormatting>
  <conditionalFormatting sqref="A56:G56">
    <cfRule type="expression" dxfId="9" priority="1">
      <formula>#REF!=0</formula>
    </cfRule>
  </conditionalFormatting>
  <conditionalFormatting sqref="A39:F49">
    <cfRule type="expression" dxfId="8" priority="13">
      <formula>$G39=#REF!</formula>
    </cfRule>
  </conditionalFormatting>
  <dataValidations count="10">
    <dataValidation type="decimal" errorStyle="warning" allowBlank="1" showInputMessage="1" showErrorMessage="1" error="Wert ist unplausibel!" sqref="I155:I156" xr:uid="{83E6E6D3-54DA-4CEC-9895-737B6F48D13A}">
      <formula1>8</formula1>
      <formula2>20</formula2>
    </dataValidation>
    <dataValidation type="decimal" errorStyle="warning" allowBlank="1" showInputMessage="1" showErrorMessage="1" error="Wert ist unplausibel!" sqref="D155:D156" xr:uid="{9332B04A-407C-4ECF-BB42-D800266A6F62}">
      <formula1>30</formula1>
      <formula2>50</formula2>
    </dataValidation>
    <dataValidation type="whole" allowBlank="1" showInputMessage="1" showErrorMessage="1" error="KZ kann nur 0, 1, 2 oder 3 sein!" sqref="K127" xr:uid="{31CB76E6-FE5F-4BC1-9F3D-270228A41388}">
      <formula1>0</formula1>
      <formula2>3</formula2>
    </dataValidation>
    <dataValidation type="decimal" errorStyle="warning" allowBlank="1" showInputMessage="1" showErrorMessage="1" error="Bitte Eingabe prüfen!" sqref="J127" xr:uid="{1F069535-5175-475A-8DAC-4AC91AE656C9}">
      <formula1>-0.05</formula1>
      <formula2>0.07</formula2>
    </dataValidation>
    <dataValidation type="decimal" errorStyle="warning" allowBlank="1" showInputMessage="1" showErrorMessage="1" error="Wert muss negativ sein; über - 15 Tage ist unplausibel." sqref="G70:G71 G73:G74" xr:uid="{AF0919D1-F744-4201-8157-18488073799B}">
      <formula1>-15</formula1>
      <formula2>0</formula2>
    </dataValidation>
    <dataValidation type="decimal" errorStyle="warning" allowBlank="1" showInputMessage="1" showErrorMessage="1" error="Bitte Eingabewert prüfen!" sqref="H39:H51" xr:uid="{57FB546F-D47C-4435-9467-1821BA404B66}">
      <formula1>0</formula1>
      <formula2>0.2</formula2>
    </dataValidation>
    <dataValidation type="date" operator="greaterThan" allowBlank="1" showInputMessage="1" showErrorMessage="1" sqref="A38:B38" xr:uid="{16AAC4DF-5397-48EA-A9F6-9A1DAF4A7B28}">
      <formula1>42005</formula1>
    </dataValidation>
    <dataValidation type="list" showInputMessage="1" showErrorMessage="1" sqref="G39:G51" xr:uid="{D1DE37EE-5552-4DC2-9064-51B7E2E0BB45}">
      <formula1>#REF!</formula1>
    </dataValidation>
    <dataValidation type="decimal" allowBlank="1" showInputMessage="1" showErrorMessage="1" sqref="B67 E143" xr:uid="{DAB66D5B-0B7A-4B84-845B-434D73ED73D0}">
      <formula1>0</formula1>
      <formula2>1</formula2>
    </dataValidation>
    <dataValidation type="decimal" errorStyle="warning" allowBlank="1" showInputMessage="1" showErrorMessage="1" error="Wert erscheint hoch, bzw darf NICHT größer 0 sein!" sqref="G65:G66" xr:uid="{EF9795BE-8228-459C-AAA6-2E634F5E1E0A}">
      <formula1>-15</formula1>
      <formula2>0</formula2>
    </dataValidation>
  </dataValidations>
  <hyperlinks>
    <hyperlink ref="F180" r:id="rId1" xr:uid="{59CCFB6F-E2F5-4E84-B5C3-7A89D8A94AF7}"/>
  </hyperlinks>
  <pageMargins left="0.7" right="0.7" top="0.78740157499999996" bottom="0.78740157499999996" header="0.3" footer="0.3"/>
  <pageSetup paperSize="9" orientation="portrait" r:id="rId2"/>
  <headerFooter>
    <oddFooter>&amp;LSeite &amp;P/&amp;N&amp;C&amp;"-,Fett"Personalnebenkosten&amp;"-,Standard"
Eisen- u Metallverarb. Gew.</oddFooter>
  </headerFooter>
  <rowBreaks count="1" manualBreakCount="1">
    <brk id="58" max="16383" man="1"/>
  </rowBreaks>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7A6145-2B00-417F-B354-FE5389D67B74}">
  <sheetPr codeName="Tabelle13">
    <tabColor rgb="FF00B0F0"/>
  </sheetPr>
  <dimension ref="A1:Q145"/>
  <sheetViews>
    <sheetView showGridLines="0" showWhiteSpace="0" topLeftCell="A130" zoomScale="120" zoomScaleNormal="120" workbookViewId="0">
      <selection activeCell="H73" sqref="H73"/>
    </sheetView>
  </sheetViews>
  <sheetFormatPr baseColWidth="10" defaultRowHeight="14.25" x14ac:dyDescent="0.45"/>
  <cols>
    <col min="1" max="8" width="9.3984375" style="1" customWidth="1"/>
    <col min="9" max="9" width="8.9296875" style="1" customWidth="1"/>
    <col min="10" max="10" width="2.06640625" style="1" customWidth="1"/>
    <col min="11" max="11" width="1.1328125" style="1" customWidth="1"/>
    <col min="12" max="12" width="10.6640625" style="1"/>
    <col min="13" max="16" width="0" style="1" hidden="1" customWidth="1"/>
    <col min="17" max="16384" width="10.6640625" style="1"/>
  </cols>
  <sheetData>
    <row r="1" spans="1:17" ht="18" x14ac:dyDescent="0.55000000000000004">
      <c r="A1" s="584" t="s">
        <v>149</v>
      </c>
      <c r="B1" s="585"/>
      <c r="C1" s="585"/>
      <c r="D1" s="585"/>
      <c r="E1" s="585"/>
      <c r="F1" s="585"/>
      <c r="G1" s="585"/>
      <c r="H1" s="585"/>
      <c r="I1" s="585"/>
      <c r="J1" s="586"/>
    </row>
    <row r="2" spans="1:17" ht="18" x14ac:dyDescent="0.55000000000000004">
      <c r="A2" s="587" t="s">
        <v>150</v>
      </c>
      <c r="B2" s="588"/>
      <c r="C2" s="588"/>
      <c r="D2" s="588"/>
      <c r="E2" s="588"/>
      <c r="F2" s="588"/>
      <c r="G2" s="588"/>
      <c r="H2" s="588"/>
      <c r="I2" s="588"/>
      <c r="J2" s="589"/>
    </row>
    <row r="3" spans="1:17" ht="18" x14ac:dyDescent="0.45">
      <c r="A3" s="877" t="s">
        <v>151</v>
      </c>
      <c r="B3" s="878"/>
      <c r="C3" s="878"/>
      <c r="D3" s="878"/>
      <c r="E3" s="878"/>
      <c r="F3" s="878"/>
      <c r="G3" s="878"/>
      <c r="H3" s="878"/>
      <c r="I3" s="878"/>
      <c r="J3" s="879"/>
    </row>
    <row r="4" spans="1:17" ht="18" customHeight="1" x14ac:dyDescent="0.45">
      <c r="A4" s="889" t="s">
        <v>163</v>
      </c>
      <c r="B4" s="890"/>
      <c r="C4" s="890"/>
      <c r="D4" s="890"/>
      <c r="E4" s="890"/>
      <c r="F4" s="890"/>
      <c r="G4" s="890"/>
      <c r="H4" s="890"/>
      <c r="I4" s="890"/>
      <c r="J4" s="890"/>
      <c r="K4" s="487"/>
      <c r="L4" s="487"/>
      <c r="M4" s="487"/>
      <c r="N4" s="487"/>
      <c r="O4" s="487"/>
      <c r="P4" s="487"/>
      <c r="Q4" s="487"/>
    </row>
    <row r="5" spans="1:17" ht="18" customHeight="1" x14ac:dyDescent="0.45">
      <c r="A5" s="889"/>
      <c r="B5" s="890"/>
      <c r="C5" s="890"/>
      <c r="D5" s="890"/>
      <c r="E5" s="890"/>
      <c r="F5" s="890"/>
      <c r="G5" s="890"/>
      <c r="H5" s="890"/>
      <c r="I5" s="890"/>
      <c r="J5" s="890"/>
      <c r="K5" s="487"/>
      <c r="L5" s="487"/>
      <c r="M5" s="487"/>
      <c r="N5" s="487"/>
      <c r="O5" s="487"/>
      <c r="P5" s="487"/>
      <c r="Q5" s="487"/>
    </row>
    <row r="6" spans="1:17" ht="18" x14ac:dyDescent="0.55000000000000004">
      <c r="A6" s="445"/>
      <c r="B6" s="446"/>
      <c r="C6" s="446"/>
      <c r="D6" s="446"/>
      <c r="E6" s="446"/>
      <c r="F6" s="446"/>
      <c r="G6" s="446"/>
      <c r="H6" s="446"/>
      <c r="I6" s="446"/>
      <c r="J6" s="447"/>
    </row>
    <row r="7" spans="1:17" ht="18" x14ac:dyDescent="0.55000000000000004">
      <c r="A7" s="587"/>
      <c r="B7" s="588"/>
      <c r="C7" s="588"/>
      <c r="D7" s="588"/>
      <c r="E7" s="588"/>
      <c r="F7" s="588"/>
      <c r="G7" s="588"/>
      <c r="H7" s="588"/>
      <c r="I7" s="588"/>
      <c r="J7" s="589"/>
    </row>
    <row r="8" spans="1:17" ht="18" x14ac:dyDescent="0.55000000000000004">
      <c r="A8" s="587" t="s">
        <v>153</v>
      </c>
      <c r="B8" s="588"/>
      <c r="C8" s="588"/>
      <c r="D8" s="588"/>
      <c r="E8" s="588"/>
      <c r="F8" s="588"/>
      <c r="G8" s="588"/>
      <c r="H8" s="588"/>
      <c r="I8" s="588"/>
      <c r="J8" s="589"/>
    </row>
    <row r="9" spans="1:17" ht="15.75" x14ac:dyDescent="0.5">
      <c r="A9" s="954"/>
      <c r="B9" s="955"/>
      <c r="C9" s="276"/>
      <c r="D9" s="276"/>
      <c r="E9" s="433" t="s">
        <v>209</v>
      </c>
      <c r="F9" s="276"/>
      <c r="G9" s="276"/>
      <c r="H9" s="956"/>
      <c r="I9" s="956"/>
      <c r="J9" s="957"/>
    </row>
    <row r="10" spans="1:17" x14ac:dyDescent="0.45">
      <c r="A10" s="511" t="s">
        <v>264</v>
      </c>
      <c r="B10" s="517"/>
      <c r="C10" s="517" t="str">
        <f ca="1">MID(CELL("Dateiname",$A$1),FIND("]", CELL("Dateiname",$A$1))+1,31)</f>
        <v>Reinigungsgewerbe</v>
      </c>
      <c r="D10" s="510"/>
      <c r="E10" s="517"/>
      <c r="F10" s="510"/>
      <c r="G10" s="510"/>
      <c r="H10" s="517"/>
      <c r="I10" s="517"/>
      <c r="J10" s="518"/>
    </row>
    <row r="11" spans="1:17" ht="15.75" x14ac:dyDescent="0.5">
      <c r="A11" s="450"/>
      <c r="B11" s="450"/>
      <c r="C11" s="451"/>
      <c r="D11" s="451"/>
      <c r="E11" s="432"/>
      <c r="F11" s="451"/>
      <c r="G11" s="451"/>
      <c r="H11" s="452"/>
      <c r="I11" s="452"/>
      <c r="J11" s="452"/>
    </row>
    <row r="12" spans="1:17" ht="15.75" x14ac:dyDescent="0.5">
      <c r="A12" s="450"/>
      <c r="B12" s="450"/>
      <c r="C12" s="451"/>
      <c r="D12" s="451"/>
      <c r="F12" s="451"/>
      <c r="G12" s="451"/>
      <c r="H12" s="452"/>
      <c r="I12" s="452"/>
      <c r="J12" s="452"/>
    </row>
    <row r="13" spans="1:17" ht="15.75" x14ac:dyDescent="0.5">
      <c r="A13" s="450"/>
      <c r="B13" s="450"/>
      <c r="C13" s="451"/>
      <c r="D13" s="451"/>
      <c r="E13" s="432"/>
      <c r="F13" s="451"/>
      <c r="G13" s="451"/>
      <c r="H13" s="452"/>
      <c r="I13" s="452"/>
      <c r="J13" s="452"/>
    </row>
    <row r="14" spans="1:17" ht="15.75" x14ac:dyDescent="0.5">
      <c r="A14" s="883" t="s">
        <v>244</v>
      </c>
      <c r="B14" s="884"/>
      <c r="C14" s="884"/>
      <c r="D14" s="884"/>
      <c r="E14" s="884"/>
      <c r="F14" s="884"/>
      <c r="G14" s="884"/>
      <c r="H14" s="884"/>
      <c r="I14" s="884"/>
      <c r="J14" s="885"/>
    </row>
    <row r="15" spans="1:17" ht="15.75" x14ac:dyDescent="0.5">
      <c r="A15" s="474"/>
      <c r="B15" s="482" t="s">
        <v>200</v>
      </c>
      <c r="C15" s="456" t="s">
        <v>107</v>
      </c>
      <c r="D15" s="456" t="s">
        <v>109</v>
      </c>
      <c r="E15" s="468" t="s">
        <v>111</v>
      </c>
      <c r="F15" s="456" t="s">
        <v>113</v>
      </c>
      <c r="G15" s="958" t="s">
        <v>249</v>
      </c>
      <c r="H15" s="958"/>
      <c r="I15" s="833" t="s">
        <v>269</v>
      </c>
      <c r="J15" s="834"/>
    </row>
    <row r="16" spans="1:17" ht="15.75" x14ac:dyDescent="0.5">
      <c r="A16" s="475"/>
      <c r="B16" s="483">
        <f>H52</f>
        <v>0.29569999999999996</v>
      </c>
      <c r="C16" s="476">
        <f>E114</f>
        <v>0.66536947416584546</v>
      </c>
      <c r="D16" s="476">
        <f t="shared" ref="D16:F16" si="0">J52</f>
        <v>0</v>
      </c>
      <c r="E16" s="476">
        <f t="shared" si="0"/>
        <v>0</v>
      </c>
      <c r="F16" s="476">
        <f t="shared" si="0"/>
        <v>0</v>
      </c>
      <c r="G16" s="959">
        <f>C16+D16+E16+F16</f>
        <v>0.66536947416584546</v>
      </c>
      <c r="H16" s="960"/>
      <c r="I16" s="697">
        <f>I118</f>
        <v>0.66536947416584546</v>
      </c>
      <c r="J16" s="698"/>
    </row>
    <row r="17" spans="1:10" ht="15.75" x14ac:dyDescent="0.5">
      <c r="A17" s="455"/>
      <c r="B17" s="461"/>
      <c r="C17" s="456"/>
      <c r="D17" s="456"/>
      <c r="E17" s="457"/>
      <c r="F17" s="456"/>
      <c r="G17" s="456"/>
      <c r="H17" s="458"/>
      <c r="I17" s="458"/>
      <c r="J17" s="458"/>
    </row>
    <row r="18" spans="1:10" ht="15.75" customHeight="1" x14ac:dyDescent="0.45">
      <c r="A18" s="862" t="s">
        <v>245</v>
      </c>
      <c r="B18" s="863"/>
      <c r="C18" s="863"/>
      <c r="D18" s="863"/>
      <c r="E18" s="863"/>
      <c r="F18" s="863"/>
      <c r="G18" s="863"/>
      <c r="H18" s="863"/>
      <c r="I18" s="863"/>
      <c r="J18" s="864"/>
    </row>
    <row r="19" spans="1:10" ht="15.75" customHeight="1" x14ac:dyDescent="0.45">
      <c r="A19" s="856"/>
      <c r="B19" s="857"/>
      <c r="C19" s="857"/>
      <c r="D19" s="857"/>
      <c r="E19" s="857"/>
      <c r="F19" s="857"/>
      <c r="G19" s="857"/>
      <c r="H19" s="857"/>
      <c r="I19" s="857"/>
      <c r="J19" s="858"/>
    </row>
    <row r="20" spans="1:10" ht="14.25" customHeight="1" x14ac:dyDescent="0.45">
      <c r="A20" s="856" t="s">
        <v>246</v>
      </c>
      <c r="B20" s="857"/>
      <c r="C20" s="857"/>
      <c r="D20" s="857"/>
      <c r="E20" s="857"/>
      <c r="F20" s="857"/>
      <c r="G20" s="857"/>
      <c r="H20" s="857"/>
      <c r="I20" s="857"/>
      <c r="J20" s="858"/>
    </row>
    <row r="21" spans="1:10" ht="14.25" customHeight="1" x14ac:dyDescent="0.45">
      <c r="A21" s="856"/>
      <c r="B21" s="857"/>
      <c r="C21" s="857"/>
      <c r="D21" s="857"/>
      <c r="E21" s="857"/>
      <c r="F21" s="857"/>
      <c r="G21" s="857"/>
      <c r="H21" s="857"/>
      <c r="I21" s="857"/>
      <c r="J21" s="858"/>
    </row>
    <row r="22" spans="1:10" ht="15.75" customHeight="1" x14ac:dyDescent="0.45">
      <c r="A22" s="856"/>
      <c r="B22" s="857"/>
      <c r="C22" s="857"/>
      <c r="D22" s="857"/>
      <c r="E22" s="857"/>
      <c r="F22" s="857"/>
      <c r="G22" s="857"/>
      <c r="H22" s="857"/>
      <c r="I22" s="857"/>
      <c r="J22" s="858"/>
    </row>
    <row r="23" spans="1:10" x14ac:dyDescent="0.45">
      <c r="A23" s="856" t="s">
        <v>247</v>
      </c>
      <c r="B23" s="857"/>
      <c r="C23" s="857"/>
      <c r="D23" s="857"/>
      <c r="E23" s="857"/>
      <c r="F23" s="857"/>
      <c r="G23" s="857"/>
      <c r="H23" s="857"/>
      <c r="I23" s="857"/>
      <c r="J23" s="858"/>
    </row>
    <row r="24" spans="1:10" x14ac:dyDescent="0.45">
      <c r="A24" s="856"/>
      <c r="B24" s="857"/>
      <c r="C24" s="857"/>
      <c r="D24" s="857"/>
      <c r="E24" s="857"/>
      <c r="F24" s="857"/>
      <c r="G24" s="857"/>
      <c r="H24" s="857"/>
      <c r="I24" s="857"/>
      <c r="J24" s="858"/>
    </row>
    <row r="25" spans="1:10" x14ac:dyDescent="0.45">
      <c r="A25" s="856"/>
      <c r="B25" s="857"/>
      <c r="C25" s="857"/>
      <c r="D25" s="857"/>
      <c r="E25" s="857"/>
      <c r="F25" s="857"/>
      <c r="G25" s="857"/>
      <c r="H25" s="857"/>
      <c r="I25" s="857"/>
      <c r="J25" s="858"/>
    </row>
    <row r="26" spans="1:10" x14ac:dyDescent="0.45">
      <c r="A26" s="856" t="s">
        <v>248</v>
      </c>
      <c r="B26" s="857"/>
      <c r="C26" s="857"/>
      <c r="D26" s="857"/>
      <c r="E26" s="857"/>
      <c r="F26" s="857"/>
      <c r="G26" s="857"/>
      <c r="H26" s="857"/>
      <c r="I26" s="857"/>
      <c r="J26" s="858"/>
    </row>
    <row r="27" spans="1:10" x14ac:dyDescent="0.45">
      <c r="A27" s="856"/>
      <c r="B27" s="857"/>
      <c r="C27" s="857"/>
      <c r="D27" s="857"/>
      <c r="E27" s="857"/>
      <c r="F27" s="857"/>
      <c r="G27" s="857"/>
      <c r="H27" s="857"/>
      <c r="I27" s="857"/>
      <c r="J27" s="858"/>
    </row>
    <row r="28" spans="1:10" x14ac:dyDescent="0.45">
      <c r="A28" s="859"/>
      <c r="B28" s="860"/>
      <c r="C28" s="860"/>
      <c r="D28" s="860"/>
      <c r="E28" s="860"/>
      <c r="F28" s="860"/>
      <c r="G28" s="860"/>
      <c r="H28" s="860"/>
      <c r="I28" s="860"/>
      <c r="J28" s="861"/>
    </row>
    <row r="29" spans="1:10" x14ac:dyDescent="0.45">
      <c r="A29" s="862" t="s">
        <v>250</v>
      </c>
      <c r="B29" s="863"/>
      <c r="C29" s="863"/>
      <c r="D29" s="863"/>
      <c r="E29" s="863"/>
      <c r="F29" s="863"/>
      <c r="G29" s="863"/>
      <c r="H29" s="863"/>
      <c r="I29" s="863"/>
      <c r="J29" s="864"/>
    </row>
    <row r="30" spans="1:10" x14ac:dyDescent="0.45">
      <c r="A30" s="856"/>
      <c r="B30" s="857"/>
      <c r="C30" s="857"/>
      <c r="D30" s="857"/>
      <c r="E30" s="857"/>
      <c r="F30" s="857"/>
      <c r="G30" s="857"/>
      <c r="H30" s="857"/>
      <c r="I30" s="857"/>
      <c r="J30" s="858"/>
    </row>
    <row r="31" spans="1:10" ht="15.75" customHeight="1" x14ac:dyDescent="0.45">
      <c r="A31" s="859"/>
      <c r="B31" s="860"/>
      <c r="C31" s="860"/>
      <c r="D31" s="860"/>
      <c r="E31" s="860"/>
      <c r="F31" s="860"/>
      <c r="G31" s="860"/>
      <c r="H31" s="860"/>
      <c r="I31" s="860"/>
      <c r="J31" s="861"/>
    </row>
    <row r="32" spans="1:10" ht="15.75" customHeight="1" x14ac:dyDescent="0.45">
      <c r="A32" s="865" t="s">
        <v>252</v>
      </c>
      <c r="B32" s="866"/>
      <c r="C32" s="866"/>
      <c r="D32" s="866"/>
      <c r="E32" s="866"/>
      <c r="F32" s="866"/>
      <c r="G32" s="866"/>
      <c r="H32" s="866"/>
      <c r="I32" s="866"/>
      <c r="J32" s="867"/>
    </row>
    <row r="33" spans="1:10" ht="15.75" customHeight="1" x14ac:dyDescent="0.45">
      <c r="A33" s="868"/>
      <c r="B33" s="869"/>
      <c r="C33" s="869"/>
      <c r="D33" s="869"/>
      <c r="E33" s="869"/>
      <c r="F33" s="869"/>
      <c r="G33" s="869"/>
      <c r="H33" s="869"/>
      <c r="I33" s="869"/>
      <c r="J33" s="870"/>
    </row>
    <row r="34" spans="1:10" ht="15.75" x14ac:dyDescent="0.5">
      <c r="A34" s="467"/>
      <c r="B34" s="467"/>
      <c r="C34" s="456"/>
      <c r="D34" s="456"/>
      <c r="E34" s="468"/>
      <c r="F34" s="456"/>
      <c r="G34" s="456"/>
      <c r="H34" s="469"/>
      <c r="I34" s="469"/>
      <c r="J34" s="469"/>
    </row>
    <row r="35" spans="1:10" ht="15.75" x14ac:dyDescent="0.45">
      <c r="A35" s="871" t="s">
        <v>251</v>
      </c>
      <c r="B35" s="871"/>
      <c r="C35" s="871"/>
      <c r="D35" s="871"/>
      <c r="E35" s="871"/>
      <c r="F35" s="871"/>
      <c r="G35" s="871"/>
      <c r="H35" s="871"/>
      <c r="I35" s="871"/>
      <c r="J35" s="871"/>
    </row>
    <row r="36" spans="1:10" x14ac:dyDescent="0.45">
      <c r="B36" s="2"/>
    </row>
    <row r="37" spans="1:10" x14ac:dyDescent="0.45">
      <c r="A37" s="776" t="s">
        <v>41</v>
      </c>
      <c r="B37" s="777"/>
      <c r="C37" s="777"/>
      <c r="D37" s="777"/>
      <c r="E37" s="777"/>
      <c r="F37" s="777"/>
      <c r="G37" s="778"/>
      <c r="H37" s="779"/>
    </row>
    <row r="38" spans="1:10" x14ac:dyDescent="0.45">
      <c r="A38" s="872">
        <f>'DPNK-Stamm'!B2</f>
        <v>45292</v>
      </c>
      <c r="B38" s="873"/>
      <c r="C38" s="206"/>
      <c r="D38" s="42"/>
      <c r="E38" s="277" t="s">
        <v>82</v>
      </c>
      <c r="F38" s="278" t="s">
        <v>84</v>
      </c>
      <c r="G38" s="45"/>
      <c r="H38" s="241" t="s">
        <v>20</v>
      </c>
    </row>
    <row r="39" spans="1:10" x14ac:dyDescent="0.45">
      <c r="A39" s="874" t="str">
        <f>'DPNK-Stamm'!A4</f>
        <v>Arbeitslosenversicherung</v>
      </c>
      <c r="B39" s="875"/>
      <c r="C39" s="875"/>
      <c r="D39" s="875"/>
      <c r="E39" s="875"/>
      <c r="F39" s="876"/>
      <c r="G39" s="316" t="s">
        <v>82</v>
      </c>
      <c r="H39" s="238">
        <f>IF(G39=$E$38,'DPNK-Stamm'!H4,"")</f>
        <v>2.9499999999999998E-2</v>
      </c>
    </row>
    <row r="40" spans="1:10" x14ac:dyDescent="0.45">
      <c r="A40" s="717" t="str">
        <f>'DPNK-Stamm'!A5</f>
        <v>Zuschlag Insolvenzentgeltsicherung</v>
      </c>
      <c r="B40" s="718"/>
      <c r="C40" s="718"/>
      <c r="D40" s="718"/>
      <c r="E40" s="718"/>
      <c r="F40" s="719"/>
      <c r="G40" s="317" t="s">
        <v>82</v>
      </c>
      <c r="H40" s="239">
        <f>IF(G40=$E$38,'DPNK-Stamm'!H5,"")</f>
        <v>1E-3</v>
      </c>
    </row>
    <row r="41" spans="1:10" x14ac:dyDescent="0.45">
      <c r="A41" s="717" t="str">
        <f>'DPNK-Stamm'!A6</f>
        <v>Pensionsversicherung ASVG</v>
      </c>
      <c r="B41" s="718"/>
      <c r="C41" s="718"/>
      <c r="D41" s="718"/>
      <c r="E41" s="718"/>
      <c r="F41" s="719"/>
      <c r="G41" s="317" t="s">
        <v>82</v>
      </c>
      <c r="H41" s="239">
        <f>IF(G41=$E$38,'DPNK-Stamm'!H6,"")</f>
        <v>0.1255</v>
      </c>
    </row>
    <row r="42" spans="1:10" x14ac:dyDescent="0.45">
      <c r="A42" s="717" t="str">
        <f>'DPNK-Stamm'!A7</f>
        <v>Krankenversicherung ASVG</v>
      </c>
      <c r="B42" s="718"/>
      <c r="C42" s="718"/>
      <c r="D42" s="718"/>
      <c r="E42" s="718"/>
      <c r="F42" s="719"/>
      <c r="G42" s="317" t="s">
        <v>82</v>
      </c>
      <c r="H42" s="239">
        <f>IF(G42=$E$38,'DPNK-Stamm'!H7,"")</f>
        <v>3.78E-2</v>
      </c>
    </row>
    <row r="43" spans="1:10" x14ac:dyDescent="0.45">
      <c r="A43" s="717" t="str">
        <f>'DPNK-Stamm'!A8</f>
        <v>Unfallversicherung</v>
      </c>
      <c r="B43" s="718"/>
      <c r="C43" s="718"/>
      <c r="D43" s="718"/>
      <c r="E43" s="718"/>
      <c r="F43" s="719"/>
      <c r="G43" s="317" t="s">
        <v>82</v>
      </c>
      <c r="H43" s="239">
        <f>IF(G43=$E$38,'DPNK-Stamm'!H8,"")</f>
        <v>1.0999999999999999E-2</v>
      </c>
    </row>
    <row r="44" spans="1:10" x14ac:dyDescent="0.45">
      <c r="A44" s="717" t="str">
        <f>'DPNK-Stamm'!A9</f>
        <v>Familienlastenausgleichsfonds (FLAF) - Vorgezogene Reduktion von 3,9% auf</v>
      </c>
      <c r="B44" s="718"/>
      <c r="C44" s="718"/>
      <c r="D44" s="718"/>
      <c r="E44" s="718"/>
      <c r="F44" s="719"/>
      <c r="G44" s="317" t="s">
        <v>82</v>
      </c>
      <c r="H44" s="239">
        <f>IF(G44=$E$38,'DPNK-Stamm'!H9,"")</f>
        <v>3.6999999999999998E-2</v>
      </c>
    </row>
    <row r="45" spans="1:10" x14ac:dyDescent="0.45">
      <c r="A45" s="717" t="str">
        <f>'DPNK-Stamm'!A10</f>
        <v>DZ zum FLAF (im Mittel; bitte zutreffenden Bundesländerwert eintragen)</v>
      </c>
      <c r="B45" s="718"/>
      <c r="C45" s="718"/>
      <c r="D45" s="718"/>
      <c r="E45" s="718"/>
      <c r="F45" s="719"/>
      <c r="G45" s="317" t="s">
        <v>82</v>
      </c>
      <c r="H45" s="239">
        <f>IF(G45=$E$38,'DPNK-Stamm'!H10,"")</f>
        <v>3.5999999999999999E-3</v>
      </c>
    </row>
    <row r="46" spans="1:10" x14ac:dyDescent="0.45">
      <c r="A46" s="717" t="str">
        <f>'DPNK-Stamm'!A11</f>
        <v>Wohnbauförderungsbeitrag</v>
      </c>
      <c r="B46" s="718"/>
      <c r="C46" s="718"/>
      <c r="D46" s="718"/>
      <c r="E46" s="718"/>
      <c r="F46" s="719"/>
      <c r="G46" s="317" t="s">
        <v>82</v>
      </c>
      <c r="H46" s="239">
        <f>IF(G46=$E$38,'DPNK-Stamm'!H11,"")</f>
        <v>5.0000000000000001E-3</v>
      </c>
    </row>
    <row r="47" spans="1:10" x14ac:dyDescent="0.45">
      <c r="A47" s="717" t="str">
        <f>'DPNK-Stamm'!A12</f>
        <v>Schlechtwetterentschädigungsbeitrag</v>
      </c>
      <c r="B47" s="718"/>
      <c r="C47" s="718"/>
      <c r="D47" s="718"/>
      <c r="E47" s="718"/>
      <c r="F47" s="719"/>
      <c r="G47" s="317" t="s">
        <v>84</v>
      </c>
      <c r="H47" s="239" t="str">
        <f>IF(G47=$E$38,'DPNK-Stamm'!H12,"")</f>
        <v/>
      </c>
    </row>
    <row r="48" spans="1:10" x14ac:dyDescent="0.45">
      <c r="A48" s="717" t="str">
        <f>'DPNK-Stamm'!A13</f>
        <v>Kommunalsteuer</v>
      </c>
      <c r="B48" s="718"/>
      <c r="C48" s="718"/>
      <c r="D48" s="718"/>
      <c r="E48" s="718"/>
      <c r="F48" s="719"/>
      <c r="G48" s="317" t="s">
        <v>82</v>
      </c>
      <c r="H48" s="239">
        <f>IF(G48=$E$38,'DPNK-Stamm'!H13,"")</f>
        <v>0.03</v>
      </c>
    </row>
    <row r="49" spans="1:10" x14ac:dyDescent="0.45">
      <c r="A49" s="717" t="str">
        <f>'DPNK-Stamm'!A14</f>
        <v>Abfertigung-Neu (Betriebl. Mitarbeitervorsorge)</v>
      </c>
      <c r="B49" s="718"/>
      <c r="C49" s="718"/>
      <c r="D49" s="718"/>
      <c r="E49" s="718"/>
      <c r="F49" s="719"/>
      <c r="G49" s="317" t="s">
        <v>82</v>
      </c>
      <c r="H49" s="239">
        <f>IF(G49=$E$38,'DPNK-Stamm'!H14,"")</f>
        <v>1.5299999999999999E-2</v>
      </c>
    </row>
    <row r="50" spans="1:10" x14ac:dyDescent="0.45">
      <c r="A50" s="618" t="str">
        <f>'DPNK-Stamm'!A15</f>
        <v>frei</v>
      </c>
      <c r="B50" s="619"/>
      <c r="C50" s="619"/>
      <c r="D50" s="619"/>
      <c r="E50" s="619"/>
      <c r="F50" s="830"/>
      <c r="G50" s="317"/>
      <c r="H50" s="239" t="str">
        <f>IF(G50=$E$38,'DPNK-Stamm'!H15,"")</f>
        <v/>
      </c>
    </row>
    <row r="51" spans="1:10" x14ac:dyDescent="0.45">
      <c r="A51" s="740" t="str">
        <f>'DPNK-Stamm'!A16</f>
        <v>frei</v>
      </c>
      <c r="B51" s="741"/>
      <c r="C51" s="741"/>
      <c r="D51" s="741"/>
      <c r="E51" s="741"/>
      <c r="F51" s="837"/>
      <c r="G51" s="318"/>
      <c r="H51" s="240" t="str">
        <f>IF(G51=$E$38,'DPNK-Stamm'!H16,"")</f>
        <v/>
      </c>
    </row>
    <row r="52" spans="1:10" x14ac:dyDescent="0.45">
      <c r="A52" s="68" t="s">
        <v>42</v>
      </c>
      <c r="B52" s="69"/>
      <c r="C52" s="69"/>
      <c r="D52" s="69"/>
      <c r="E52" s="69"/>
      <c r="F52" s="69"/>
      <c r="G52" s="106"/>
      <c r="H52" s="248">
        <f>SUM(H39:H51)</f>
        <v>0.29569999999999996</v>
      </c>
    </row>
    <row r="53" spans="1:10" x14ac:dyDescent="0.45">
      <c r="A53" s="69"/>
      <c r="B53" s="69"/>
      <c r="C53" s="69"/>
      <c r="D53" s="69"/>
      <c r="E53" s="69"/>
      <c r="F53" s="69"/>
      <c r="G53" s="106"/>
      <c r="H53" s="560"/>
    </row>
    <row r="54" spans="1:10" x14ac:dyDescent="0.45">
      <c r="A54" s="734"/>
      <c r="B54" s="734"/>
      <c r="C54" s="734"/>
      <c r="D54" s="734"/>
      <c r="E54" s="734"/>
      <c r="F54" s="734"/>
      <c r="G54" s="734"/>
      <c r="H54" s="734"/>
    </row>
    <row r="55" spans="1:10" x14ac:dyDescent="0.45">
      <c r="A55" s="838" t="str">
        <f>'DPNK-Stamm'!A20</f>
        <v>DPNK auf laufendes Entgelt</v>
      </c>
      <c r="B55" s="839"/>
      <c r="C55" s="839"/>
      <c r="D55" s="839"/>
      <c r="E55" s="839"/>
      <c r="F55" s="839"/>
      <c r="G55" s="839"/>
      <c r="H55" s="72">
        <f>H52</f>
        <v>0.29569999999999996</v>
      </c>
    </row>
    <row r="56" spans="1:10" x14ac:dyDescent="0.45">
      <c r="A56" s="824" t="str">
        <f>'DPNK-Stamm'!A21</f>
        <v>abzüglich Wohnbauförderungsbeitrag</v>
      </c>
      <c r="B56" s="825"/>
      <c r="C56" s="825"/>
      <c r="D56" s="825"/>
      <c r="E56" s="825"/>
      <c r="F56" s="825"/>
      <c r="G56" s="825"/>
      <c r="H56" s="243">
        <f>'DPNK-Stamm'!H21</f>
        <v>-5.0000000000000001E-3</v>
      </c>
    </row>
    <row r="57" spans="1:10" x14ac:dyDescent="0.45">
      <c r="A57" s="740">
        <f>'DPNK-Stamm'!A22</f>
        <v>0</v>
      </c>
      <c r="B57" s="741"/>
      <c r="C57" s="741"/>
      <c r="D57" s="741"/>
      <c r="E57" s="741"/>
      <c r="F57" s="741"/>
      <c r="G57" s="741"/>
      <c r="H57" s="71">
        <f>'DPNK-Stamm'!H22</f>
        <v>0</v>
      </c>
    </row>
    <row r="58" spans="1:10" x14ac:dyDescent="0.45">
      <c r="A58" s="735" t="str">
        <f>'DPNK-Stamm'!A23</f>
        <v>Direkte Personalnebenkosten auf Sonderzahlungen</v>
      </c>
      <c r="B58" s="736"/>
      <c r="C58" s="736"/>
      <c r="D58" s="736"/>
      <c r="E58" s="736"/>
      <c r="F58" s="736"/>
      <c r="G58" s="736"/>
      <c r="H58" s="70">
        <f>SUM(H55:H57)</f>
        <v>0.29069999999999996</v>
      </c>
    </row>
    <row r="60" spans="1:10" x14ac:dyDescent="0.45">
      <c r="A60" s="185" t="s">
        <v>0</v>
      </c>
      <c r="B60" s="186"/>
      <c r="C60" s="186"/>
      <c r="D60" s="186"/>
      <c r="E60" s="186"/>
      <c r="F60" s="186"/>
      <c r="G60" s="186"/>
      <c r="H60" s="186"/>
      <c r="I60" s="187"/>
      <c r="J60" s="200"/>
    </row>
    <row r="61" spans="1:10" x14ac:dyDescent="0.45">
      <c r="A61" s="4" t="s">
        <v>1</v>
      </c>
      <c r="B61" s="188"/>
      <c r="C61" s="188"/>
      <c r="D61" s="188"/>
      <c r="E61" s="5"/>
      <c r="F61" s="5"/>
      <c r="G61" s="5"/>
      <c r="H61" s="6" t="s">
        <v>2</v>
      </c>
      <c r="I61" s="7" t="s">
        <v>3</v>
      </c>
      <c r="J61" s="196"/>
    </row>
    <row r="62" spans="1:10" x14ac:dyDescent="0.45">
      <c r="A62" s="8" t="s">
        <v>120</v>
      </c>
      <c r="B62" s="189"/>
      <c r="C62" s="189"/>
      <c r="D62" s="189"/>
      <c r="E62" s="9"/>
      <c r="F62" s="9"/>
      <c r="G62" s="9"/>
      <c r="H62" s="10">
        <v>365.25</v>
      </c>
      <c r="I62" s="11"/>
      <c r="J62" s="9"/>
    </row>
    <row r="63" spans="1:10" x14ac:dyDescent="0.45">
      <c r="A63" s="12" t="s">
        <v>5</v>
      </c>
      <c r="B63" s="13"/>
      <c r="C63" s="13"/>
      <c r="D63" s="13"/>
      <c r="E63" s="13"/>
      <c r="F63" s="13"/>
      <c r="G63" s="13"/>
      <c r="H63" s="14">
        <f>-H62/7*2</f>
        <v>-104.35714285714286</v>
      </c>
      <c r="I63" s="15"/>
      <c r="J63" s="9"/>
    </row>
    <row r="64" spans="1:10" x14ac:dyDescent="0.45">
      <c r="A64" s="16" t="s">
        <v>7</v>
      </c>
      <c r="B64" s="17"/>
      <c r="C64" s="17"/>
      <c r="D64" s="17"/>
      <c r="E64" s="17"/>
      <c r="F64" s="17"/>
      <c r="G64" s="17"/>
      <c r="H64" s="18">
        <f>SUM(H62:H63)</f>
        <v>260.89285714285711</v>
      </c>
      <c r="I64" s="15"/>
      <c r="J64" s="9"/>
    </row>
    <row r="65" spans="1:14" x14ac:dyDescent="0.45">
      <c r="A65" s="8" t="s">
        <v>121</v>
      </c>
      <c r="B65" s="189"/>
      <c r="C65" s="189"/>
      <c r="D65" s="189"/>
      <c r="E65" s="9"/>
      <c r="F65" s="9"/>
      <c r="G65" s="9"/>
      <c r="H65" s="19">
        <v>-10.5</v>
      </c>
      <c r="I65" s="840">
        <f>-H65-H66</f>
        <v>11.2</v>
      </c>
      <c r="J65" s="201"/>
    </row>
    <row r="66" spans="1:14" x14ac:dyDescent="0.45">
      <c r="A66" s="8" t="s">
        <v>261</v>
      </c>
      <c r="B66" s="189"/>
      <c r="C66" s="189"/>
      <c r="D66" s="189"/>
      <c r="E66" s="9"/>
      <c r="G66" s="504">
        <v>0.5</v>
      </c>
      <c r="H66" s="314">
        <v>-0.7</v>
      </c>
      <c r="I66" s="840"/>
      <c r="J66" s="201"/>
    </row>
    <row r="67" spans="1:14" x14ac:dyDescent="0.45">
      <c r="A67" s="8" t="s">
        <v>11</v>
      </c>
      <c r="B67" s="189"/>
      <c r="C67" s="312">
        <v>0.85</v>
      </c>
      <c r="D67" s="841">
        <v>5</v>
      </c>
      <c r="E67" s="841"/>
      <c r="F67" s="20">
        <v>5</v>
      </c>
      <c r="G67" s="3"/>
      <c r="H67" s="19">
        <f>-5*D67*C67</f>
        <v>-21.25</v>
      </c>
      <c r="I67" s="836">
        <f>-H67-H68</f>
        <v>25.75</v>
      </c>
      <c r="J67" s="202"/>
    </row>
    <row r="68" spans="1:14" x14ac:dyDescent="0.45">
      <c r="A68" s="21" t="s">
        <v>13</v>
      </c>
      <c r="B68" s="190"/>
      <c r="C68" s="22">
        <f>1-C67</f>
        <v>0.15000000000000002</v>
      </c>
      <c r="D68" s="835">
        <v>6</v>
      </c>
      <c r="E68" s="835"/>
      <c r="F68" s="23">
        <v>5</v>
      </c>
      <c r="G68" s="208"/>
      <c r="H68" s="24">
        <f>-5*D68*C68</f>
        <v>-4.5000000000000009</v>
      </c>
      <c r="I68" s="836"/>
      <c r="J68" s="202"/>
      <c r="M68" s="280"/>
    </row>
    <row r="69" spans="1:14" x14ac:dyDescent="0.45">
      <c r="A69" s="204" t="s">
        <v>15</v>
      </c>
      <c r="B69" s="561"/>
      <c r="C69" s="9"/>
      <c r="D69" s="9"/>
      <c r="E69" s="9"/>
      <c r="F69" s="9"/>
      <c r="G69" s="9"/>
      <c r="H69" s="25">
        <f>SUM(H64:H68)</f>
        <v>223.94285714285712</v>
      </c>
      <c r="I69" s="15"/>
      <c r="J69" s="9"/>
      <c r="M69" s="280"/>
    </row>
    <row r="70" spans="1:14" x14ac:dyDescent="0.45">
      <c r="A70" s="197" t="s">
        <v>290</v>
      </c>
      <c r="B70" s="9"/>
      <c r="C70" s="9"/>
      <c r="D70" s="9"/>
      <c r="E70" s="9"/>
      <c r="F70" s="9"/>
      <c r="G70" s="9"/>
      <c r="H70" s="100">
        <v>-11</v>
      </c>
      <c r="I70" s="836">
        <f>-H70-H71</f>
        <v>13.5</v>
      </c>
      <c r="J70" s="202"/>
      <c r="M70" s="280"/>
    </row>
    <row r="71" spans="1:14" x14ac:dyDescent="0.45">
      <c r="A71" s="12" t="s">
        <v>291</v>
      </c>
      <c r="B71" s="13"/>
      <c r="C71" s="13"/>
      <c r="D71" s="13"/>
      <c r="E71" s="13"/>
      <c r="F71" s="13"/>
      <c r="G71" s="13"/>
      <c r="H71" s="100">
        <v>-2.5</v>
      </c>
      <c r="I71" s="836"/>
      <c r="J71" s="202"/>
      <c r="M71" s="280"/>
      <c r="N71" s="280"/>
    </row>
    <row r="72" spans="1:14" x14ac:dyDescent="0.45">
      <c r="A72" s="204" t="s">
        <v>287</v>
      </c>
      <c r="B72" s="561"/>
      <c r="C72" s="9"/>
      <c r="D72" s="9"/>
      <c r="E72" s="9"/>
      <c r="F72" s="9"/>
      <c r="G72" s="9"/>
      <c r="H72" s="10">
        <f>SUM(H69:H71)</f>
        <v>210.44285714285712</v>
      </c>
      <c r="I72" s="15"/>
      <c r="J72" s="9"/>
    </row>
    <row r="73" spans="1:14" x14ac:dyDescent="0.45">
      <c r="A73" s="197" t="s">
        <v>292</v>
      </c>
      <c r="B73" s="9"/>
      <c r="C73" s="9"/>
      <c r="D73" s="9"/>
      <c r="E73" s="9"/>
      <c r="F73" s="9"/>
      <c r="G73" s="9"/>
      <c r="H73" s="100">
        <v>0</v>
      </c>
      <c r="I73" s="33"/>
      <c r="J73" s="9"/>
    </row>
    <row r="74" spans="1:14" x14ac:dyDescent="0.45">
      <c r="A74" s="21" t="s">
        <v>289</v>
      </c>
      <c r="B74" s="190"/>
      <c r="C74" s="190"/>
      <c r="D74" s="190"/>
      <c r="E74" s="13"/>
      <c r="F74" s="13"/>
      <c r="G74" s="13"/>
      <c r="H74" s="100">
        <v>-7.5</v>
      </c>
      <c r="I74" s="199">
        <f t="shared" ref="I74" si="1">-H74</f>
        <v>7.5</v>
      </c>
      <c r="J74" s="25"/>
    </row>
    <row r="75" spans="1:14" x14ac:dyDescent="0.45">
      <c r="A75" s="562" t="s">
        <v>288</v>
      </c>
      <c r="B75" s="281"/>
      <c r="C75" s="281"/>
      <c r="D75" s="281"/>
      <c r="E75" s="13"/>
      <c r="F75" s="13" t="s">
        <v>18</v>
      </c>
      <c r="G75" s="208"/>
      <c r="H75" s="282">
        <f>SUM(H72:H74)</f>
        <v>202.94285714285712</v>
      </c>
      <c r="I75" s="26">
        <f>SUM(I62:I74)</f>
        <v>57.95</v>
      </c>
      <c r="J75" s="25"/>
    </row>
    <row r="76" spans="1:14" x14ac:dyDescent="0.45">
      <c r="A76" s="855"/>
      <c r="B76" s="855"/>
      <c r="C76" s="855"/>
      <c r="D76" s="855"/>
      <c r="E76" s="855"/>
      <c r="F76" s="855"/>
      <c r="G76" s="855"/>
      <c r="H76" s="855"/>
      <c r="I76" s="855"/>
    </row>
    <row r="77" spans="1:14" ht="15.75" x14ac:dyDescent="0.45">
      <c r="A77" s="218" t="s">
        <v>19</v>
      </c>
      <c r="B77" s="219"/>
      <c r="C77" s="219"/>
      <c r="D77" s="219"/>
      <c r="E77" s="220"/>
      <c r="F77" s="221"/>
      <c r="G77" s="221"/>
      <c r="H77" s="221"/>
      <c r="I77" s="222"/>
      <c r="J77" s="843" t="s">
        <v>47</v>
      </c>
    </row>
    <row r="78" spans="1:14" x14ac:dyDescent="0.45">
      <c r="A78" s="68" t="s">
        <v>204</v>
      </c>
      <c r="B78" s="69"/>
      <c r="C78" s="69"/>
      <c r="D78" s="69"/>
      <c r="E78" s="113"/>
      <c r="F78" s="223" t="s">
        <v>18</v>
      </c>
      <c r="G78" s="223" t="s">
        <v>20</v>
      </c>
      <c r="H78" s="224" t="s">
        <v>49</v>
      </c>
      <c r="I78" s="225" t="s">
        <v>50</v>
      </c>
      <c r="J78" s="844"/>
    </row>
    <row r="79" spans="1:14" x14ac:dyDescent="0.45">
      <c r="A79" s="226"/>
      <c r="B79" s="110"/>
      <c r="C79" s="110"/>
      <c r="D79" s="110"/>
      <c r="E79" s="109"/>
      <c r="F79" s="227"/>
      <c r="G79" s="227"/>
      <c r="H79" s="228"/>
      <c r="I79" s="229"/>
      <c r="J79" s="844"/>
    </row>
    <row r="80" spans="1:14" x14ac:dyDescent="0.45">
      <c r="A80" s="203" t="s">
        <v>21</v>
      </c>
      <c r="B80" s="189"/>
      <c r="C80" s="189"/>
      <c r="D80" s="189"/>
      <c r="E80" s="9"/>
      <c r="F80" s="27">
        <f>H75</f>
        <v>202.94285714285712</v>
      </c>
      <c r="G80" s="28">
        <f>F80/F80</f>
        <v>1</v>
      </c>
      <c r="H80" s="198">
        <f>G80*H$52</f>
        <v>0.29569999999999996</v>
      </c>
      <c r="I80" s="29">
        <f>G80*(1+H80)</f>
        <v>1.2957000000000001</v>
      </c>
      <c r="J80" s="844"/>
    </row>
    <row r="81" spans="1:16" x14ac:dyDescent="0.45">
      <c r="A81" s="8" t="s">
        <v>22</v>
      </c>
      <c r="B81" s="189"/>
      <c r="C81" s="189"/>
      <c r="D81" s="189"/>
      <c r="E81" s="9"/>
      <c r="F81" s="30"/>
      <c r="G81" s="31"/>
      <c r="H81" s="198"/>
      <c r="I81" s="29"/>
      <c r="J81" s="844"/>
    </row>
    <row r="82" spans="1:16" x14ac:dyDescent="0.45">
      <c r="A82" s="204" t="s">
        <v>118</v>
      </c>
      <c r="B82" s="9"/>
      <c r="C82" s="9"/>
      <c r="D82" s="9"/>
      <c r="E82" s="9"/>
      <c r="F82" s="30"/>
      <c r="G82" s="31"/>
      <c r="H82" s="198"/>
      <c r="I82" s="29"/>
      <c r="J82" s="845"/>
    </row>
    <row r="83" spans="1:16" x14ac:dyDescent="0.45">
      <c r="A83" s="197" t="s">
        <v>119</v>
      </c>
      <c r="B83" s="9"/>
      <c r="C83" s="9"/>
      <c r="D83" s="9"/>
      <c r="E83" s="9"/>
      <c r="F83" s="30">
        <f>I65</f>
        <v>11.2</v>
      </c>
      <c r="G83" s="31">
        <f>F83/F$80</f>
        <v>5.5187948754047589E-2</v>
      </c>
      <c r="H83" s="198">
        <f>H80</f>
        <v>0.29569999999999996</v>
      </c>
      <c r="I83" s="29">
        <f t="shared" ref="I83:I89" si="2">G83*(1+H83)</f>
        <v>7.1507025200619467E-2</v>
      </c>
      <c r="J83" s="253">
        <v>0</v>
      </c>
      <c r="M83" s="330">
        <f>IF($J83=0,$I83,0)</f>
        <v>7.1507025200619467E-2</v>
      </c>
      <c r="N83" s="330">
        <f>IF($J83=1,$I83,0)</f>
        <v>0</v>
      </c>
      <c r="O83" s="330">
        <f>IF($J83=2,$I83,0)</f>
        <v>0</v>
      </c>
      <c r="P83" s="330">
        <f>IF($J83=3,$I83,0)</f>
        <v>0</v>
      </c>
    </row>
    <row r="84" spans="1:16" x14ac:dyDescent="0.45">
      <c r="A84" s="197" t="s">
        <v>122</v>
      </c>
      <c r="B84" s="9"/>
      <c r="C84" s="9"/>
      <c r="D84" s="9"/>
      <c r="E84" s="9"/>
      <c r="F84" s="30">
        <f>I67</f>
        <v>25.75</v>
      </c>
      <c r="G84" s="31">
        <f t="shared" ref="G84:G86" si="3">F84/F$80</f>
        <v>0.12688300718006476</v>
      </c>
      <c r="H84" s="198">
        <f>H80</f>
        <v>0.29569999999999996</v>
      </c>
      <c r="I84" s="29">
        <f t="shared" si="2"/>
        <v>0.16440231240320993</v>
      </c>
      <c r="J84" s="253">
        <v>0</v>
      </c>
      <c r="M84" s="330">
        <f t="shared" ref="M84:M90" si="4">IF($J84=0,$I84,0)</f>
        <v>0.16440231240320993</v>
      </c>
      <c r="N84" s="330">
        <f t="shared" ref="N84:N90" si="5">IF($J84=1,$I84,0)</f>
        <v>0</v>
      </c>
      <c r="O84" s="330">
        <f t="shared" ref="O84:O90" si="6">IF($J84=2,$I84,0)</f>
        <v>0</v>
      </c>
      <c r="P84" s="330">
        <f t="shared" ref="P84:P90" si="7">IF($J84=3,$I84,0)</f>
        <v>0</v>
      </c>
    </row>
    <row r="85" spans="1:16" x14ac:dyDescent="0.45">
      <c r="A85" s="197" t="s">
        <v>123</v>
      </c>
      <c r="B85" s="9"/>
      <c r="C85" s="9"/>
      <c r="D85" s="9"/>
      <c r="E85" s="9"/>
      <c r="F85" s="30">
        <f>I70</f>
        <v>13.5</v>
      </c>
      <c r="G85" s="31">
        <f t="shared" si="3"/>
        <v>6.6521188230325226E-2</v>
      </c>
      <c r="H85" s="198">
        <f>H80</f>
        <v>0.29569999999999996</v>
      </c>
      <c r="I85" s="29">
        <f t="shared" si="2"/>
        <v>8.6191503590032401E-2</v>
      </c>
      <c r="J85" s="253">
        <v>0</v>
      </c>
      <c r="M85" s="330">
        <f t="shared" si="4"/>
        <v>8.6191503590032401E-2</v>
      </c>
      <c r="N85" s="330">
        <f t="shared" si="5"/>
        <v>0</v>
      </c>
      <c r="O85" s="330">
        <f t="shared" si="6"/>
        <v>0</v>
      </c>
      <c r="P85" s="330">
        <f t="shared" si="7"/>
        <v>0</v>
      </c>
    </row>
    <row r="86" spans="1:16" x14ac:dyDescent="0.45">
      <c r="A86" s="197" t="s">
        <v>155</v>
      </c>
      <c r="B86" s="9"/>
      <c r="C86" s="9"/>
      <c r="D86" s="9"/>
      <c r="E86" s="9"/>
      <c r="F86" s="30">
        <f>I74</f>
        <v>7.5</v>
      </c>
      <c r="G86" s="31">
        <f t="shared" si="3"/>
        <v>3.695621568351401E-2</v>
      </c>
      <c r="H86" s="198">
        <f>H80</f>
        <v>0.29569999999999996</v>
      </c>
      <c r="I86" s="29">
        <f t="shared" si="2"/>
        <v>4.7884168661129108E-2</v>
      </c>
      <c r="J86" s="253">
        <v>0</v>
      </c>
      <c r="M86" s="330">
        <f t="shared" si="4"/>
        <v>4.7884168661129108E-2</v>
      </c>
      <c r="N86" s="330">
        <f t="shared" si="5"/>
        <v>0</v>
      </c>
      <c r="O86" s="330">
        <f t="shared" si="6"/>
        <v>0</v>
      </c>
      <c r="P86" s="330">
        <f t="shared" si="7"/>
        <v>0</v>
      </c>
    </row>
    <row r="87" spans="1:16" x14ac:dyDescent="0.45">
      <c r="A87" s="204" t="s">
        <v>124</v>
      </c>
      <c r="B87" s="9"/>
      <c r="C87" s="9"/>
      <c r="D87" s="9"/>
      <c r="E87" s="9"/>
      <c r="F87" s="30"/>
      <c r="G87" s="31"/>
      <c r="H87" s="198"/>
      <c r="I87" s="29"/>
      <c r="J87" s="254"/>
      <c r="M87" s="330">
        <f t="shared" si="4"/>
        <v>0</v>
      </c>
      <c r="N87" s="330">
        <f t="shared" si="5"/>
        <v>0</v>
      </c>
      <c r="O87" s="330">
        <f t="shared" si="6"/>
        <v>0</v>
      </c>
      <c r="P87" s="330">
        <f t="shared" si="7"/>
        <v>0</v>
      </c>
    </row>
    <row r="88" spans="1:16" x14ac:dyDescent="0.45">
      <c r="A88" s="197" t="s">
        <v>125</v>
      </c>
      <c r="B88" s="9"/>
      <c r="C88" s="9"/>
      <c r="D88" s="841">
        <v>4.33</v>
      </c>
      <c r="E88" s="841"/>
      <c r="F88" s="34">
        <f>D88*5</f>
        <v>21.65</v>
      </c>
      <c r="G88" s="31">
        <f>F88/F$80</f>
        <v>0.10668027593974377</v>
      </c>
      <c r="H88" s="198">
        <f>H58</f>
        <v>0.29069999999999996</v>
      </c>
      <c r="I88" s="29">
        <f t="shared" si="2"/>
        <v>0.13769223215542728</v>
      </c>
      <c r="J88" s="253">
        <v>0</v>
      </c>
      <c r="M88" s="330">
        <f t="shared" si="4"/>
        <v>0.13769223215542728</v>
      </c>
      <c r="N88" s="330">
        <f t="shared" si="5"/>
        <v>0</v>
      </c>
      <c r="O88" s="330">
        <f t="shared" si="6"/>
        <v>0</v>
      </c>
      <c r="P88" s="330">
        <f t="shared" si="7"/>
        <v>0</v>
      </c>
    </row>
    <row r="89" spans="1:16" x14ac:dyDescent="0.45">
      <c r="A89" s="197" t="s">
        <v>126</v>
      </c>
      <c r="B89" s="9"/>
      <c r="C89" s="9"/>
      <c r="D89" s="841">
        <v>4.33</v>
      </c>
      <c r="E89" s="841"/>
      <c r="F89" s="34">
        <f>D89*5</f>
        <v>21.65</v>
      </c>
      <c r="G89" s="31">
        <f>F89/F$80</f>
        <v>0.10668027593974377</v>
      </c>
      <c r="H89" s="198">
        <f>H58</f>
        <v>0.29069999999999996</v>
      </c>
      <c r="I89" s="29">
        <f t="shared" si="2"/>
        <v>0.13769223215542728</v>
      </c>
      <c r="J89" s="253">
        <v>0</v>
      </c>
      <c r="M89" s="330">
        <f t="shared" si="4"/>
        <v>0.13769223215542728</v>
      </c>
      <c r="N89" s="330">
        <f t="shared" si="5"/>
        <v>0</v>
      </c>
      <c r="O89" s="330">
        <f t="shared" si="6"/>
        <v>0</v>
      </c>
      <c r="P89" s="330">
        <f t="shared" si="7"/>
        <v>0</v>
      </c>
    </row>
    <row r="90" spans="1:16" ht="14.65" thickBot="1" x14ac:dyDescent="0.5">
      <c r="A90" s="36" t="s">
        <v>127</v>
      </c>
      <c r="B90" s="191"/>
      <c r="C90" s="191"/>
      <c r="D90" s="191"/>
      <c r="E90" s="13"/>
      <c r="F90" s="13"/>
      <c r="G90" s="13"/>
      <c r="H90" s="208"/>
      <c r="I90" s="313">
        <v>0.02</v>
      </c>
      <c r="J90" s="380">
        <v>0</v>
      </c>
      <c r="M90" s="330">
        <f t="shared" si="4"/>
        <v>0.02</v>
      </c>
      <c r="N90" s="330">
        <f t="shared" si="5"/>
        <v>0</v>
      </c>
      <c r="O90" s="330">
        <f t="shared" si="6"/>
        <v>0</v>
      </c>
      <c r="P90" s="330">
        <f t="shared" si="7"/>
        <v>0</v>
      </c>
    </row>
    <row r="91" spans="1:16" x14ac:dyDescent="0.45">
      <c r="A91" s="230" t="s">
        <v>23</v>
      </c>
      <c r="B91" s="231"/>
      <c r="C91" s="231"/>
      <c r="D91" s="231"/>
      <c r="E91" s="17"/>
      <c r="F91" s="17"/>
      <c r="G91" s="17"/>
      <c r="H91" s="206"/>
      <c r="I91" s="35">
        <f>SUM(I80:I90)</f>
        <v>1.9610694741658454</v>
      </c>
      <c r="J91" s="252"/>
      <c r="M91" s="330">
        <f>SUM(M83:M90)</f>
        <v>0.66536947416584546</v>
      </c>
      <c r="N91" s="330">
        <f t="shared" ref="N91:P91" si="8">SUM(N83:N90)</f>
        <v>0</v>
      </c>
      <c r="O91" s="330">
        <f t="shared" si="8"/>
        <v>0</v>
      </c>
      <c r="P91" s="330">
        <f t="shared" si="8"/>
        <v>0</v>
      </c>
    </row>
    <row r="92" spans="1:16" x14ac:dyDescent="0.45">
      <c r="A92" s="36" t="s">
        <v>24</v>
      </c>
      <c r="B92" s="208"/>
      <c r="C92" s="208"/>
      <c r="D92" s="208"/>
      <c r="E92" s="208"/>
      <c r="F92" s="208"/>
      <c r="G92" s="208"/>
      <c r="H92" s="208"/>
      <c r="I92" s="315">
        <f>-G80</f>
        <v>-1</v>
      </c>
      <c r="J92" s="249"/>
    </row>
    <row r="93" spans="1:16" x14ac:dyDescent="0.45">
      <c r="A93" s="237" t="s">
        <v>143</v>
      </c>
      <c r="B93" s="233"/>
      <c r="C93" s="233"/>
      <c r="D93" s="233"/>
      <c r="E93" s="5"/>
      <c r="F93" s="5"/>
      <c r="G93" s="5"/>
      <c r="H93" s="37"/>
      <c r="I93" s="32">
        <f>SUM(I91:I92)</f>
        <v>0.96106947416584543</v>
      </c>
      <c r="J93" s="249"/>
    </row>
    <row r="94" spans="1:16" x14ac:dyDescent="0.45">
      <c r="A94" s="232" t="s">
        <v>128</v>
      </c>
      <c r="B94" s="233"/>
      <c r="C94" s="233"/>
      <c r="D94" s="233"/>
      <c r="E94" s="5"/>
      <c r="F94" s="5"/>
      <c r="G94" s="5"/>
      <c r="H94" s="37"/>
      <c r="I94" s="32">
        <f>H80</f>
        <v>0.29569999999999996</v>
      </c>
      <c r="J94" s="250"/>
    </row>
    <row r="95" spans="1:16" x14ac:dyDescent="0.45">
      <c r="A95" s="234" t="s">
        <v>129</v>
      </c>
      <c r="B95" s="235"/>
      <c r="C95" s="235"/>
      <c r="D95" s="235"/>
      <c r="E95" s="188"/>
      <c r="F95" s="188"/>
      <c r="G95" s="188"/>
      <c r="H95" s="37"/>
      <c r="I95" s="236">
        <f>I93-I94</f>
        <v>0.66536947416584546</v>
      </c>
      <c r="J95" s="251"/>
    </row>
    <row r="96" spans="1:16" x14ac:dyDescent="0.45">
      <c r="A96" s="3"/>
      <c r="B96" s="3"/>
      <c r="C96" s="3"/>
      <c r="D96" s="3"/>
      <c r="E96" s="3"/>
      <c r="F96" s="3"/>
      <c r="G96" s="3"/>
      <c r="H96" s="3"/>
      <c r="I96" s="3"/>
      <c r="J96" s="3"/>
    </row>
    <row r="97" spans="1:10" x14ac:dyDescent="0.45">
      <c r="A97" s="846" t="s">
        <v>135</v>
      </c>
      <c r="B97" s="847"/>
      <c r="C97" s="847"/>
      <c r="D97" s="847"/>
      <c r="E97" s="847"/>
      <c r="F97" s="847"/>
      <c r="G97" s="847"/>
      <c r="H97" s="847"/>
      <c r="I97" s="848" t="s">
        <v>147</v>
      </c>
      <c r="J97" s="3"/>
    </row>
    <row r="98" spans="1:10" x14ac:dyDescent="0.45">
      <c r="A98" s="851" t="s">
        <v>136</v>
      </c>
      <c r="B98" s="852"/>
      <c r="C98" s="852"/>
      <c r="D98" s="852"/>
      <c r="E98" s="852"/>
      <c r="F98" s="852"/>
      <c r="G98" s="852"/>
      <c r="H98" s="852"/>
      <c r="I98" s="849"/>
      <c r="J98" s="3"/>
    </row>
    <row r="99" spans="1:10" x14ac:dyDescent="0.45">
      <c r="A99" s="853"/>
      <c r="B99" s="854"/>
      <c r="C99" s="854"/>
      <c r="D99" s="854"/>
      <c r="E99" s="854"/>
      <c r="F99" s="854"/>
      <c r="G99" s="854"/>
      <c r="H99" s="854"/>
      <c r="I99" s="850"/>
      <c r="J99" s="3"/>
    </row>
    <row r="100" spans="1:10" x14ac:dyDescent="0.45">
      <c r="A100" s="255" t="s">
        <v>131</v>
      </c>
      <c r="B100" s="256"/>
      <c r="C100" s="206"/>
      <c r="D100" s="206"/>
      <c r="E100" s="206"/>
      <c r="F100" s="206"/>
      <c r="G100" s="206"/>
      <c r="H100" s="206"/>
      <c r="I100" s="257">
        <f>M91</f>
        <v>0.66536947416584546</v>
      </c>
      <c r="J100" s="3"/>
    </row>
    <row r="101" spans="1:10" x14ac:dyDescent="0.45">
      <c r="A101" s="258" t="s">
        <v>132</v>
      </c>
      <c r="B101" s="217"/>
      <c r="C101" s="3"/>
      <c r="D101" s="3"/>
      <c r="E101" s="3"/>
      <c r="F101" s="3"/>
      <c r="G101" s="3"/>
      <c r="H101" s="3"/>
      <c r="I101" s="259">
        <f>N91</f>
        <v>0</v>
      </c>
      <c r="J101" s="3"/>
    </row>
    <row r="102" spans="1:10" x14ac:dyDescent="0.45">
      <c r="A102" s="258" t="s">
        <v>133</v>
      </c>
      <c r="B102" s="217"/>
      <c r="C102" s="3"/>
      <c r="D102" s="3"/>
      <c r="E102" s="3"/>
      <c r="F102" s="3"/>
      <c r="G102" s="3"/>
      <c r="H102" s="3"/>
      <c r="I102" s="259">
        <f>O91</f>
        <v>0</v>
      </c>
      <c r="J102" s="3"/>
    </row>
    <row r="103" spans="1:10" x14ac:dyDescent="0.45">
      <c r="A103" s="205" t="s">
        <v>134</v>
      </c>
      <c r="B103" s="260"/>
      <c r="C103" s="208"/>
      <c r="D103" s="208"/>
      <c r="E103" s="208"/>
      <c r="F103" s="208"/>
      <c r="G103" s="208"/>
      <c r="H103" s="208"/>
      <c r="I103" s="261">
        <f>P91</f>
        <v>0</v>
      </c>
      <c r="J103" s="3"/>
    </row>
    <row r="104" spans="1:10" x14ac:dyDescent="0.45">
      <c r="A104" s="262" t="s">
        <v>148</v>
      </c>
      <c r="B104" s="263"/>
      <c r="C104" s="264"/>
      <c r="D104" s="264"/>
      <c r="E104" s="264"/>
      <c r="F104" s="264"/>
      <c r="G104" s="264"/>
      <c r="H104" s="264"/>
      <c r="I104" s="265">
        <f>SUM(I100:I103)</f>
        <v>0.66536947416584546</v>
      </c>
      <c r="J104" s="3"/>
    </row>
    <row r="105" spans="1:10" x14ac:dyDescent="0.45">
      <c r="A105" s="842"/>
      <c r="B105" s="842"/>
      <c r="C105" s="842"/>
      <c r="D105" s="842"/>
      <c r="E105" s="842"/>
      <c r="F105" s="842"/>
      <c r="G105" s="842"/>
      <c r="H105" s="842"/>
      <c r="I105" s="842"/>
    </row>
    <row r="106" spans="1:10" x14ac:dyDescent="0.45">
      <c r="A106" s="803" t="s">
        <v>141</v>
      </c>
      <c r="B106" s="804"/>
      <c r="C106" s="804"/>
      <c r="D106" s="804"/>
      <c r="E106" s="804"/>
      <c r="F106" s="804"/>
      <c r="G106" s="804"/>
      <c r="H106" s="804"/>
      <c r="I106" s="805"/>
    </row>
    <row r="107" spans="1:10" x14ac:dyDescent="0.45">
      <c r="A107" s="38" t="s">
        <v>25</v>
      </c>
      <c r="B107" s="39"/>
      <c r="C107" s="39"/>
      <c r="D107" s="39"/>
      <c r="E107" s="39"/>
      <c r="F107" s="39"/>
      <c r="G107" s="37"/>
      <c r="H107" s="39"/>
      <c r="I107" s="40"/>
    </row>
    <row r="108" spans="1:10" x14ac:dyDescent="0.45">
      <c r="A108" s="41" t="s">
        <v>26</v>
      </c>
      <c r="B108" s="42"/>
      <c r="C108" s="246">
        <v>40</v>
      </c>
      <c r="D108" s="43" t="s">
        <v>27</v>
      </c>
      <c r="E108" s="42" t="s">
        <v>187</v>
      </c>
      <c r="F108" s="42"/>
      <c r="G108" s="206"/>
      <c r="H108" s="244">
        <v>10</v>
      </c>
      <c r="I108" s="43" t="s">
        <v>28</v>
      </c>
    </row>
    <row r="109" spans="1:10" x14ac:dyDescent="0.45">
      <c r="A109" s="173" t="s">
        <v>29</v>
      </c>
      <c r="B109" s="171"/>
      <c r="C109" s="388">
        <v>41</v>
      </c>
      <c r="D109" s="207" t="s">
        <v>27</v>
      </c>
      <c r="E109" s="171" t="s">
        <v>188</v>
      </c>
      <c r="F109" s="171"/>
      <c r="G109" s="3"/>
      <c r="H109" s="319">
        <v>12</v>
      </c>
      <c r="I109" s="207" t="s">
        <v>28</v>
      </c>
    </row>
    <row r="110" spans="1:10" x14ac:dyDescent="0.45">
      <c r="A110" s="44"/>
      <c r="B110" s="45"/>
      <c r="C110" s="45"/>
      <c r="D110" s="46"/>
      <c r="E110" s="45"/>
      <c r="F110" s="45"/>
      <c r="G110" s="208"/>
      <c r="H110" s="47"/>
      <c r="I110" s="46"/>
    </row>
    <row r="111" spans="1:10" x14ac:dyDescent="0.45">
      <c r="A111" s="44" t="s">
        <v>30</v>
      </c>
      <c r="B111" s="45"/>
      <c r="C111" s="48">
        <f>C108/C109</f>
        <v>0.97560975609756095</v>
      </c>
      <c r="D111" s="46"/>
      <c r="E111" s="45" t="s">
        <v>138</v>
      </c>
      <c r="F111" s="45"/>
      <c r="G111" s="208"/>
      <c r="H111" s="48">
        <f>H108/H109</f>
        <v>0.83333333333333337</v>
      </c>
      <c r="I111" s="46"/>
    </row>
    <row r="112" spans="1:10" x14ac:dyDescent="0.45">
      <c r="A112" s="49"/>
      <c r="B112" s="49"/>
      <c r="C112" s="49"/>
      <c r="D112" s="49"/>
      <c r="E112" s="49"/>
      <c r="F112" s="49"/>
      <c r="G112" s="49"/>
      <c r="H112" s="49"/>
    </row>
    <row r="113" spans="1:9" x14ac:dyDescent="0.45">
      <c r="A113" s="818"/>
      <c r="B113" s="819"/>
      <c r="C113" s="820"/>
      <c r="D113" s="291"/>
      <c r="E113" s="50" t="s">
        <v>32</v>
      </c>
      <c r="F113" s="50" t="s">
        <v>33</v>
      </c>
      <c r="G113" s="50" t="s">
        <v>34</v>
      </c>
      <c r="H113" s="50" t="s">
        <v>35</v>
      </c>
      <c r="I113" s="291" t="s">
        <v>23</v>
      </c>
    </row>
    <row r="114" spans="1:9" x14ac:dyDescent="0.45">
      <c r="A114" s="821" t="s">
        <v>140</v>
      </c>
      <c r="B114" s="822"/>
      <c r="C114" s="822"/>
      <c r="D114" s="823"/>
      <c r="E114" s="52">
        <f>I100</f>
        <v>0.66536947416584546</v>
      </c>
      <c r="F114" s="52">
        <f t="shared" ref="F114:H114" si="9">J100</f>
        <v>0</v>
      </c>
      <c r="G114" s="52">
        <f t="shared" si="9"/>
        <v>0</v>
      </c>
      <c r="H114" s="52">
        <f t="shared" si="9"/>
        <v>0</v>
      </c>
      <c r="I114" s="53">
        <f>SUM(E114:H114)</f>
        <v>0.66536947416584546</v>
      </c>
    </row>
    <row r="115" spans="1:9" x14ac:dyDescent="0.45">
      <c r="A115" s="286" t="s">
        <v>37</v>
      </c>
      <c r="B115" s="287"/>
      <c r="C115" s="287"/>
      <c r="D115" s="288"/>
      <c r="E115" s="54"/>
      <c r="F115" s="55">
        <f>C111</f>
        <v>0.97560975609756095</v>
      </c>
      <c r="G115" s="54"/>
      <c r="H115" s="55">
        <f>C111</f>
        <v>0.97560975609756095</v>
      </c>
      <c r="I115" s="54"/>
    </row>
    <row r="116" spans="1:9" ht="14.65" thickBot="1" x14ac:dyDescent="0.5">
      <c r="A116" s="815" t="s">
        <v>139</v>
      </c>
      <c r="B116" s="816"/>
      <c r="C116" s="816"/>
      <c r="D116" s="817"/>
      <c r="E116" s="56"/>
      <c r="F116" s="56"/>
      <c r="G116" s="57">
        <f>H111</f>
        <v>0.83333333333333337</v>
      </c>
      <c r="H116" s="57">
        <f>H111</f>
        <v>0.83333333333333337</v>
      </c>
      <c r="I116" s="56"/>
    </row>
    <row r="117" spans="1:9" x14ac:dyDescent="0.45">
      <c r="A117" s="809" t="s">
        <v>39</v>
      </c>
      <c r="B117" s="810"/>
      <c r="C117" s="810"/>
      <c r="D117" s="811"/>
      <c r="E117" s="58">
        <f>E114</f>
        <v>0.66536947416584546</v>
      </c>
      <c r="F117" s="58">
        <f>F114*F115</f>
        <v>0</v>
      </c>
      <c r="G117" s="58">
        <f>G114*G116</f>
        <v>0</v>
      </c>
      <c r="H117" s="58">
        <f>H114*H115*H116</f>
        <v>0</v>
      </c>
      <c r="I117" s="59">
        <f>SUM(E117:H117)</f>
        <v>0.66536947416584546</v>
      </c>
    </row>
    <row r="118" spans="1:9" ht="15.75" x14ac:dyDescent="0.5">
      <c r="A118" s="209" t="s">
        <v>40</v>
      </c>
      <c r="B118" s="210"/>
      <c r="C118" s="210"/>
      <c r="D118" s="210"/>
      <c r="E118" s="211"/>
      <c r="F118" s="212"/>
      <c r="G118" s="211"/>
      <c r="H118" s="211"/>
      <c r="I118" s="213">
        <f>SUM(I117:I117)</f>
        <v>0.66536947416584546</v>
      </c>
    </row>
    <row r="119" spans="1:9" x14ac:dyDescent="0.45">
      <c r="A119" s="842"/>
      <c r="B119" s="842"/>
      <c r="C119" s="842"/>
      <c r="D119" s="842"/>
      <c r="E119" s="842"/>
      <c r="F119" s="842"/>
      <c r="G119" s="842"/>
      <c r="H119" s="842"/>
      <c r="I119" s="842"/>
    </row>
    <row r="120" spans="1:9" x14ac:dyDescent="0.45">
      <c r="A120" s="797" t="s">
        <v>208</v>
      </c>
      <c r="B120" s="798"/>
      <c r="C120" s="798"/>
      <c r="D120" s="798"/>
      <c r="E120" s="798"/>
      <c r="F120" s="798"/>
      <c r="G120" s="798"/>
      <c r="H120" s="798"/>
      <c r="I120" s="799"/>
    </row>
    <row r="121" spans="1:9" x14ac:dyDescent="0.45">
      <c r="A121" s="800"/>
      <c r="B121" s="801"/>
      <c r="C121" s="801"/>
      <c r="D121" s="801"/>
      <c r="E121" s="801"/>
      <c r="F121" s="801"/>
      <c r="G121" s="801"/>
      <c r="H121" s="801"/>
      <c r="I121" s="802"/>
    </row>
    <row r="122" spans="1:9" x14ac:dyDescent="0.45">
      <c r="A122" s="800"/>
      <c r="B122" s="801"/>
      <c r="C122" s="801"/>
      <c r="D122" s="801"/>
      <c r="E122" s="801"/>
      <c r="F122" s="801"/>
      <c r="G122" s="801"/>
      <c r="H122" s="801"/>
      <c r="I122" s="802"/>
    </row>
    <row r="123" spans="1:9" x14ac:dyDescent="0.45">
      <c r="A123" s="800"/>
      <c r="B123" s="801"/>
      <c r="C123" s="801"/>
      <c r="D123" s="801"/>
      <c r="E123" s="801"/>
      <c r="F123" s="801"/>
      <c r="G123" s="801"/>
      <c r="H123" s="801"/>
      <c r="I123" s="802"/>
    </row>
    <row r="124" spans="1:9" x14ac:dyDescent="0.45">
      <c r="A124" s="800"/>
      <c r="B124" s="801"/>
      <c r="C124" s="801"/>
      <c r="D124" s="801"/>
      <c r="E124" s="801"/>
      <c r="F124" s="801"/>
      <c r="G124" s="801"/>
      <c r="H124" s="801"/>
      <c r="I124" s="802"/>
    </row>
    <row r="125" spans="1:9" x14ac:dyDescent="0.45">
      <c r="A125" s="800"/>
      <c r="B125" s="801"/>
      <c r="C125" s="801"/>
      <c r="D125" s="801"/>
      <c r="E125" s="801"/>
      <c r="F125" s="801"/>
      <c r="G125" s="801"/>
      <c r="H125" s="801"/>
      <c r="I125" s="802"/>
    </row>
    <row r="126" spans="1:9" x14ac:dyDescent="0.45">
      <c r="A126" s="800"/>
      <c r="B126" s="801"/>
      <c r="C126" s="801"/>
      <c r="D126" s="801"/>
      <c r="E126" s="801"/>
      <c r="F126" s="801"/>
      <c r="G126" s="801"/>
      <c r="H126" s="801"/>
      <c r="I126" s="802"/>
    </row>
    <row r="127" spans="1:9" x14ac:dyDescent="0.45">
      <c r="A127" s="800"/>
      <c r="B127" s="801"/>
      <c r="C127" s="801"/>
      <c r="D127" s="801"/>
      <c r="E127" s="801"/>
      <c r="F127" s="801"/>
      <c r="G127" s="801"/>
      <c r="H127" s="801"/>
      <c r="I127" s="802"/>
    </row>
    <row r="128" spans="1:9" ht="18" x14ac:dyDescent="0.55000000000000004">
      <c r="A128" s="604" t="s">
        <v>207</v>
      </c>
      <c r="B128" s="831"/>
      <c r="C128" s="831"/>
      <c r="D128" s="831"/>
      <c r="E128" s="831"/>
      <c r="F128" s="831"/>
      <c r="G128" s="831"/>
      <c r="H128" s="831"/>
      <c r="I128" s="832"/>
    </row>
    <row r="131" spans="1:10" x14ac:dyDescent="0.45">
      <c r="A131"/>
      <c r="B131"/>
      <c r="C131"/>
      <c r="D131"/>
      <c r="E131"/>
      <c r="F131"/>
      <c r="G131"/>
      <c r="H131"/>
      <c r="I131"/>
      <c r="J131"/>
    </row>
    <row r="132" spans="1:10" x14ac:dyDescent="0.45">
      <c r="A132" s="347"/>
      <c r="B132" s="347"/>
      <c r="C132" s="347"/>
      <c r="D132" s="347"/>
      <c r="E132" s="347"/>
      <c r="F132" s="633" t="s">
        <v>297</v>
      </c>
      <c r="G132" s="633"/>
      <c r="H132" s="633"/>
      <c r="I132" s="633"/>
      <c r="J132" s="634"/>
    </row>
    <row r="133" spans="1:10" x14ac:dyDescent="0.45">
      <c r="A133" s="343"/>
      <c r="B133" s="343"/>
      <c r="C133" s="343"/>
      <c r="D133" s="343"/>
      <c r="E133" s="343"/>
      <c r="F133" s="635"/>
      <c r="G133" s="635"/>
      <c r="H133" s="635"/>
      <c r="I133" s="635"/>
      <c r="J133" s="636"/>
    </row>
    <row r="134" spans="1:10" x14ac:dyDescent="0.45">
      <c r="A134" s="343"/>
      <c r="B134" s="343"/>
      <c r="C134" s="343"/>
      <c r="D134" s="343"/>
      <c r="E134" s="343"/>
      <c r="F134" s="635"/>
      <c r="G134" s="635"/>
      <c r="H134" s="635"/>
      <c r="I134" s="635"/>
      <c r="J134" s="636"/>
    </row>
    <row r="135" spans="1:10" x14ac:dyDescent="0.45">
      <c r="A135" s="343"/>
      <c r="B135" s="343"/>
      <c r="C135" s="343"/>
      <c r="D135" s="343"/>
      <c r="E135" s="343"/>
      <c r="F135" s="563"/>
      <c r="G135" s="563"/>
      <c r="H135" s="563"/>
      <c r="I135" s="563"/>
      <c r="J135" s="564"/>
    </row>
    <row r="136" spans="1:10" x14ac:dyDescent="0.45">
      <c r="A136" s="343"/>
      <c r="B136" s="343"/>
      <c r="C136" s="343"/>
      <c r="D136" s="343"/>
      <c r="E136" s="343"/>
      <c r="F136" s="635" t="s">
        <v>298</v>
      </c>
      <c r="G136" s="635"/>
      <c r="H136" s="635"/>
      <c r="I136" s="635"/>
      <c r="J136" s="636"/>
    </row>
    <row r="137" spans="1:10" x14ac:dyDescent="0.45">
      <c r="A137" s="343"/>
      <c r="B137" s="343"/>
      <c r="C137" s="343"/>
      <c r="D137" s="343"/>
      <c r="E137" s="343"/>
      <c r="F137" s="635"/>
      <c r="G137" s="635"/>
      <c r="H137" s="635"/>
      <c r="I137" s="635"/>
      <c r="J137" s="636"/>
    </row>
    <row r="138" spans="1:10" x14ac:dyDescent="0.45">
      <c r="A138" s="343"/>
      <c r="B138" s="343"/>
      <c r="C138" s="343"/>
      <c r="D138" s="343"/>
      <c r="E138" s="343"/>
      <c r="F138" s="635"/>
      <c r="G138" s="635"/>
      <c r="H138" s="635"/>
      <c r="I138" s="635"/>
      <c r="J138" s="636"/>
    </row>
    <row r="139" spans="1:10" x14ac:dyDescent="0.45">
      <c r="A139" s="343"/>
      <c r="B139" s="343"/>
      <c r="C139" s="343"/>
      <c r="D139" s="343"/>
      <c r="E139" s="343"/>
      <c r="F139" s="563"/>
      <c r="G139" s="563"/>
      <c r="H139" s="563"/>
      <c r="I139" s="420"/>
      <c r="J139" s="564"/>
    </row>
    <row r="140" spans="1:10" x14ac:dyDescent="0.45">
      <c r="A140" s="343"/>
      <c r="B140" s="343"/>
      <c r="C140" s="343"/>
      <c r="D140" s="343"/>
      <c r="E140" s="343"/>
      <c r="F140" s="635" t="s">
        <v>299</v>
      </c>
      <c r="G140" s="635"/>
      <c r="H140" s="635"/>
      <c r="I140" s="635"/>
      <c r="J140" s="636"/>
    </row>
    <row r="141" spans="1:10" x14ac:dyDescent="0.45">
      <c r="A141" s="343"/>
      <c r="B141" s="343"/>
      <c r="C141" s="343"/>
      <c r="D141" s="343"/>
      <c r="E141" s="343"/>
      <c r="F141" s="635"/>
      <c r="G141" s="635"/>
      <c r="H141" s="635"/>
      <c r="I141" s="635"/>
      <c r="J141" s="636"/>
    </row>
    <row r="142" spans="1:10" x14ac:dyDescent="0.45">
      <c r="A142" s="343"/>
      <c r="B142" s="343"/>
      <c r="C142" s="343"/>
      <c r="D142" s="343"/>
      <c r="E142" s="343"/>
      <c r="F142" s="635"/>
      <c r="G142" s="635"/>
      <c r="H142" s="635"/>
      <c r="I142" s="635"/>
      <c r="J142" s="636"/>
    </row>
    <row r="143" spans="1:10" ht="15.75" x14ac:dyDescent="0.5">
      <c r="A143" s="343"/>
      <c r="B143" s="343"/>
      <c r="C143" s="343"/>
      <c r="D143" s="343"/>
      <c r="E143" s="343"/>
      <c r="F143" s="578" t="s">
        <v>213</v>
      </c>
      <c r="G143" s="578"/>
      <c r="H143" s="578"/>
      <c r="I143" s="578"/>
      <c r="J143" s="579"/>
    </row>
    <row r="144" spans="1:10" x14ac:dyDescent="0.45">
      <c r="A144" s="343"/>
      <c r="B144" s="343"/>
      <c r="C144" s="343"/>
      <c r="D144" s="343"/>
      <c r="E144" s="343"/>
      <c r="F144" s="580" t="s">
        <v>205</v>
      </c>
      <c r="G144" s="580"/>
      <c r="H144" s="580"/>
      <c r="I144" s="580"/>
      <c r="J144" s="581"/>
    </row>
    <row r="145" spans="1:10" x14ac:dyDescent="0.45">
      <c r="A145" s="345"/>
      <c r="B145" s="345"/>
      <c r="C145" s="345"/>
      <c r="D145" s="345"/>
      <c r="E145" s="345"/>
      <c r="F145" s="582"/>
      <c r="G145" s="582"/>
      <c r="H145" s="582"/>
      <c r="I145" s="582"/>
      <c r="J145" s="583"/>
    </row>
  </sheetData>
  <sheetProtection sheet="1" formatColumns="0" selectLockedCells="1"/>
  <mergeCells count="66">
    <mergeCell ref="A128:I128"/>
    <mergeCell ref="A105:I105"/>
    <mergeCell ref="A106:I106"/>
    <mergeCell ref="A113:C113"/>
    <mergeCell ref="A114:D114"/>
    <mergeCell ref="A116:D116"/>
    <mergeCell ref="A117:D117"/>
    <mergeCell ref="J77:J82"/>
    <mergeCell ref="D88:E88"/>
    <mergeCell ref="D89:E89"/>
    <mergeCell ref="A119:I119"/>
    <mergeCell ref="A120:I127"/>
    <mergeCell ref="A97:H97"/>
    <mergeCell ref="I97:I99"/>
    <mergeCell ref="A98:H99"/>
    <mergeCell ref="I67:I68"/>
    <mergeCell ref="D68:E68"/>
    <mergeCell ref="I70:I71"/>
    <mergeCell ref="A76:I76"/>
    <mergeCell ref="A55:G55"/>
    <mergeCell ref="A56:G56"/>
    <mergeCell ref="A57:G57"/>
    <mergeCell ref="A58:G58"/>
    <mergeCell ref="I65:I66"/>
    <mergeCell ref="A48:F48"/>
    <mergeCell ref="A49:F49"/>
    <mergeCell ref="A50:F50"/>
    <mergeCell ref="A51:F51"/>
    <mergeCell ref="D67:E67"/>
    <mergeCell ref="A46:F46"/>
    <mergeCell ref="A47:F47"/>
    <mergeCell ref="A42:F42"/>
    <mergeCell ref="A26:J28"/>
    <mergeCell ref="G15:H15"/>
    <mergeCell ref="G16:H16"/>
    <mergeCell ref="A43:F43"/>
    <mergeCell ref="A1:J1"/>
    <mergeCell ref="A2:J2"/>
    <mergeCell ref="A3:J3"/>
    <mergeCell ref="A7:J7"/>
    <mergeCell ref="A8:J8"/>
    <mergeCell ref="A4:J5"/>
    <mergeCell ref="A9:B9"/>
    <mergeCell ref="H9:J9"/>
    <mergeCell ref="A18:J19"/>
    <mergeCell ref="A20:J22"/>
    <mergeCell ref="A23:J25"/>
    <mergeCell ref="A14:J14"/>
    <mergeCell ref="I16:J16"/>
    <mergeCell ref="I15:J15"/>
    <mergeCell ref="F143:J143"/>
    <mergeCell ref="F144:J145"/>
    <mergeCell ref="A32:J33"/>
    <mergeCell ref="A29:J31"/>
    <mergeCell ref="F132:J134"/>
    <mergeCell ref="F136:J138"/>
    <mergeCell ref="F140:J142"/>
    <mergeCell ref="A40:F40"/>
    <mergeCell ref="A37:H37"/>
    <mergeCell ref="A38:B38"/>
    <mergeCell ref="A39:F39"/>
    <mergeCell ref="A35:J35"/>
    <mergeCell ref="A54:H54"/>
    <mergeCell ref="A41:F41"/>
    <mergeCell ref="A44:F44"/>
    <mergeCell ref="A45:F45"/>
  </mergeCells>
  <conditionalFormatting sqref="A39:F49">
    <cfRule type="expression" dxfId="7" priority="4">
      <formula>$G39=$F$38</formula>
    </cfRule>
  </conditionalFormatting>
  <conditionalFormatting sqref="A57:G57">
    <cfRule type="expression" dxfId="6" priority="3">
      <formula>$A$57=0</formula>
    </cfRule>
  </conditionalFormatting>
  <conditionalFormatting sqref="A50:F50">
    <cfRule type="expression" dxfId="5" priority="2">
      <formula>$A$57=0</formula>
    </cfRule>
  </conditionalFormatting>
  <conditionalFormatting sqref="A51:F51">
    <cfRule type="expression" dxfId="4" priority="1">
      <formula>$A$57=0</formula>
    </cfRule>
  </conditionalFormatting>
  <dataValidations count="11">
    <dataValidation type="decimal" errorStyle="warning" allowBlank="1" showInputMessage="1" showErrorMessage="1" error="Wert erscheint inplausibel!" sqref="H109" xr:uid="{A9CF6075-11FE-43BA-8119-9AF010C1CFAF}">
      <formula1>10</formula1>
      <formula2>20</formula2>
    </dataValidation>
    <dataValidation type="decimal" errorStyle="warning" allowBlank="1" showInputMessage="1" showErrorMessage="1" error="Wert ist unplausibel!" sqref="C108:C109" xr:uid="{70569E13-C508-45B1-90E7-5E20F16F1043}">
      <formula1>30</formula1>
      <formula2>50</formula2>
    </dataValidation>
    <dataValidation type="decimal" errorStyle="warning" allowBlank="1" showInputMessage="1" showErrorMessage="1" error="Bitte Eingabe prüfen!" sqref="I90" xr:uid="{15D84B66-5371-4C31-A8D1-AF44BB0F0E04}">
      <formula1>-0.05</formula1>
      <formula2>0.07</formula2>
    </dataValidation>
    <dataValidation type="decimal" errorStyle="warning" allowBlank="1" showInputMessage="1" showErrorMessage="1" error="Wert muss negativ sein; über - 15 Tage ist unplausibel." sqref="H70:H71 H73:H74" xr:uid="{17009C35-70E5-43B5-B271-AAE106C93C77}">
      <formula1>-15</formula1>
      <formula2>0</formula2>
    </dataValidation>
    <dataValidation type="decimal" errorStyle="warning" allowBlank="1" showInputMessage="1" showErrorMessage="1" error="Bitte Eingabewert prüfen!" sqref="H39:H51" xr:uid="{B4052618-5B6C-4421-9D89-0A925FE32ACD}">
      <formula1>0</formula1>
      <formula2>0.2</formula2>
    </dataValidation>
    <dataValidation type="date" operator="greaterThan" allowBlank="1" showInputMessage="1" showErrorMessage="1" sqref="A38:B38" xr:uid="{23F208A2-4319-4A68-9CBE-7668968A3ED8}">
      <formula1>42005</formula1>
    </dataValidation>
    <dataValidation type="list" showInputMessage="1" showErrorMessage="1" sqref="G39:G51" xr:uid="{D6B5DBA4-2AD4-4818-A570-EF41C6DC8F51}">
      <formula1>$E$38:$F$38</formula1>
    </dataValidation>
    <dataValidation type="decimal" allowBlank="1" showInputMessage="1" showErrorMessage="1" sqref="C67" xr:uid="{2EBE01D8-0914-4577-9772-8B2CB834E8F8}">
      <formula1>0</formula1>
      <formula2>1</formula2>
    </dataValidation>
    <dataValidation type="decimal" errorStyle="warning" allowBlank="1" showInputMessage="1" showErrorMessage="1" error="Wert erscheint hoch, bzw darf NICHT größer 0 sein!" sqref="H66" xr:uid="{8116F0A1-31A4-465D-9F52-84EDBE6DC552}">
      <formula1>-15</formula1>
      <formula2>0</formula2>
    </dataValidation>
    <dataValidation type="whole" allowBlank="1" showInputMessage="1" showErrorMessage="1" error="KZ kann nur 0, 1, 2 oder 3 sein!" sqref="J90" xr:uid="{34D40AE9-C26C-4CAF-BBC6-4288D3618D05}">
      <formula1>0</formula1>
      <formula2>3</formula2>
    </dataValidation>
    <dataValidation errorStyle="warning" allowBlank="1" showInputMessage="1" showErrorMessage="1" error="Wert erscheint unplausibel; nur Mehrentgelt wegen Mehrarbeit angeben (K3 Zeile 8)!" sqref="H108" xr:uid="{7549960E-1499-4AD7-9A23-919AD6BDF9AE}"/>
  </dataValidations>
  <hyperlinks>
    <hyperlink ref="A128" r:id="rId1" xr:uid="{81108972-080C-4BA5-A8E0-3BC91C88AF2E}"/>
    <hyperlink ref="E9" r:id="rId2" xr:uid="{314CC141-353C-466F-BA05-3D7B782B84F0}"/>
    <hyperlink ref="F144" r:id="rId3" xr:uid="{DACB3DE7-D45C-4ECA-925D-F10B76864808}"/>
  </hyperlinks>
  <pageMargins left="0.7" right="0.7" top="0.78740157499999996" bottom="0.78740157499999996" header="0.3" footer="0.3"/>
  <pageSetup paperSize="9" orientation="portrait" r:id="rId4"/>
  <headerFooter>
    <oddFooter>&amp;LSeite &amp;P/&amp;N&amp;C&amp;"-,Fett"Personalnebenkosten&amp;"-,Standard"
Eisen- u Metallverarb. Gew.</oddFooter>
  </headerFooter>
  <rowBreaks count="2" manualBreakCount="2">
    <brk id="59" max="16383" man="1"/>
    <brk id="105" max="16383" man="1"/>
  </rowBreaks>
  <drawing r:id="rId5"/>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8BEDE3-6A68-4D45-809E-1D18674A6872}">
  <sheetPr codeName="Tabelle14">
    <tabColor rgb="FF00B050"/>
  </sheetPr>
  <dimension ref="A1:AN272"/>
  <sheetViews>
    <sheetView showGridLines="0" topLeftCell="A163" workbookViewId="0">
      <selection activeCell="H73" sqref="H73"/>
    </sheetView>
  </sheetViews>
  <sheetFormatPr baseColWidth="10" defaultRowHeight="14.25" x14ac:dyDescent="0.45"/>
  <cols>
    <col min="1" max="1" width="4.86328125" customWidth="1"/>
    <col min="2" max="2" width="10.1328125" customWidth="1"/>
    <col min="3" max="6" width="9.265625" customWidth="1"/>
    <col min="7" max="10" width="8.1328125" customWidth="1"/>
    <col min="11" max="11" width="2.265625" customWidth="1"/>
    <col min="12" max="12" width="1.3984375" customWidth="1"/>
    <col min="13" max="13" width="9.06640625"/>
    <col min="14" max="17" width="10.6640625" hidden="1" customWidth="1"/>
  </cols>
  <sheetData>
    <row r="1" spans="1:38" ht="18" x14ac:dyDescent="0.55000000000000004">
      <c r="A1" s="759" t="s">
        <v>149</v>
      </c>
      <c r="B1" s="760"/>
      <c r="C1" s="760"/>
      <c r="D1" s="760"/>
      <c r="E1" s="760"/>
      <c r="F1" s="760"/>
      <c r="G1" s="760"/>
      <c r="H1" s="760"/>
      <c r="I1" s="760"/>
      <c r="J1" s="761"/>
      <c r="K1" s="172"/>
      <c r="L1" s="49"/>
      <c r="M1" s="49"/>
      <c r="N1" s="49"/>
      <c r="O1" s="49"/>
      <c r="P1" s="49"/>
      <c r="Q1" s="49"/>
      <c r="R1" s="49"/>
      <c r="S1" s="49"/>
      <c r="T1" s="49"/>
      <c r="U1" s="49"/>
      <c r="V1" s="49"/>
      <c r="W1" s="49"/>
      <c r="X1" s="49"/>
      <c r="Y1" s="49"/>
      <c r="Z1" s="49"/>
      <c r="AA1" s="49"/>
      <c r="AB1" s="49"/>
      <c r="AC1" s="49"/>
      <c r="AD1" s="49"/>
      <c r="AE1" s="49"/>
      <c r="AF1" s="49"/>
      <c r="AG1" s="49"/>
      <c r="AH1" s="49"/>
      <c r="AI1" s="49"/>
      <c r="AJ1" s="49"/>
      <c r="AK1" s="49"/>
      <c r="AL1" s="49"/>
    </row>
    <row r="2" spans="1:38" ht="18" x14ac:dyDescent="0.55000000000000004">
      <c r="A2" s="753" t="s">
        <v>150</v>
      </c>
      <c r="B2" s="754"/>
      <c r="C2" s="754"/>
      <c r="D2" s="754"/>
      <c r="E2" s="754"/>
      <c r="F2" s="754"/>
      <c r="G2" s="754"/>
      <c r="H2" s="754"/>
      <c r="I2" s="754"/>
      <c r="J2" s="755"/>
      <c r="K2" s="172"/>
      <c r="L2" s="49"/>
      <c r="M2" s="49"/>
      <c r="N2" s="49"/>
      <c r="O2" s="49"/>
      <c r="P2" s="49"/>
      <c r="Q2" s="49"/>
      <c r="R2" s="49"/>
      <c r="S2" s="49"/>
      <c r="T2" s="49"/>
      <c r="U2" s="49"/>
      <c r="V2" s="49"/>
      <c r="W2" s="49"/>
      <c r="X2" s="49"/>
      <c r="Y2" s="49"/>
      <c r="Z2" s="49"/>
      <c r="AA2" s="49"/>
      <c r="AB2" s="49"/>
      <c r="AC2" s="49"/>
      <c r="AD2" s="49"/>
      <c r="AE2" s="49"/>
      <c r="AF2" s="49"/>
      <c r="AG2" s="49"/>
      <c r="AH2" s="49"/>
      <c r="AI2" s="49"/>
      <c r="AJ2" s="49"/>
      <c r="AK2" s="49"/>
      <c r="AL2" s="49"/>
    </row>
    <row r="3" spans="1:38" ht="18" x14ac:dyDescent="0.55000000000000004">
      <c r="A3" s="753" t="s">
        <v>151</v>
      </c>
      <c r="B3" s="754"/>
      <c r="C3" s="754"/>
      <c r="D3" s="754"/>
      <c r="E3" s="754"/>
      <c r="F3" s="754"/>
      <c r="G3" s="754"/>
      <c r="H3" s="754"/>
      <c r="I3" s="754"/>
      <c r="J3" s="755"/>
      <c r="K3" s="172"/>
      <c r="L3" s="49"/>
      <c r="M3" s="49"/>
      <c r="N3" s="49"/>
      <c r="O3" s="49"/>
      <c r="P3" s="49"/>
      <c r="Q3" s="49"/>
      <c r="R3" s="49"/>
      <c r="S3" s="49"/>
      <c r="T3" s="49"/>
      <c r="U3" s="49"/>
      <c r="V3" s="49"/>
      <c r="W3" s="49"/>
      <c r="X3" s="49"/>
      <c r="Y3" s="49"/>
      <c r="Z3" s="49"/>
      <c r="AA3" s="49"/>
      <c r="AB3" s="49"/>
      <c r="AC3" s="49"/>
      <c r="AD3" s="49"/>
      <c r="AE3" s="49"/>
      <c r="AF3" s="49"/>
      <c r="AG3" s="49"/>
      <c r="AH3" s="49"/>
      <c r="AI3" s="49"/>
      <c r="AJ3" s="49"/>
      <c r="AK3" s="49"/>
      <c r="AL3" s="49"/>
    </row>
    <row r="4" spans="1:38" ht="18" customHeight="1" x14ac:dyDescent="0.45">
      <c r="A4" s="749" t="s">
        <v>167</v>
      </c>
      <c r="B4" s="750"/>
      <c r="C4" s="750"/>
      <c r="D4" s="750"/>
      <c r="E4" s="750"/>
      <c r="F4" s="750"/>
      <c r="G4" s="750"/>
      <c r="H4" s="750"/>
      <c r="I4" s="750"/>
      <c r="J4" s="750"/>
      <c r="K4" s="501"/>
      <c r="L4" s="501"/>
      <c r="M4" s="501"/>
      <c r="N4" s="501"/>
      <c r="O4" s="501"/>
      <c r="P4" s="501"/>
      <c r="Q4" s="501"/>
      <c r="R4" s="49"/>
      <c r="S4" s="49"/>
      <c r="T4" s="49"/>
      <c r="U4" s="49"/>
      <c r="V4" s="49"/>
      <c r="W4" s="49"/>
      <c r="X4" s="49"/>
      <c r="Y4" s="49"/>
      <c r="Z4" s="49"/>
      <c r="AA4" s="49"/>
      <c r="AB4" s="49"/>
      <c r="AC4" s="49"/>
      <c r="AD4" s="49"/>
      <c r="AE4" s="49"/>
      <c r="AF4" s="49"/>
      <c r="AG4" s="49"/>
      <c r="AH4" s="49"/>
      <c r="AI4" s="49"/>
      <c r="AJ4" s="49"/>
      <c r="AK4" s="49"/>
      <c r="AL4" s="49"/>
    </row>
    <row r="5" spans="1:38" ht="18" customHeight="1" x14ac:dyDescent="0.45">
      <c r="A5" s="749"/>
      <c r="B5" s="750"/>
      <c r="C5" s="750"/>
      <c r="D5" s="750"/>
      <c r="E5" s="750"/>
      <c r="F5" s="750"/>
      <c r="G5" s="750"/>
      <c r="H5" s="750"/>
      <c r="I5" s="750"/>
      <c r="J5" s="750"/>
      <c r="K5" s="501"/>
      <c r="L5" s="501"/>
      <c r="M5" s="501"/>
      <c r="N5" s="501"/>
      <c r="O5" s="501"/>
      <c r="P5" s="501"/>
      <c r="Q5" s="501"/>
      <c r="R5" s="49"/>
      <c r="S5" s="49"/>
      <c r="T5" s="49"/>
      <c r="U5" s="49"/>
      <c r="V5" s="49"/>
      <c r="W5" s="49"/>
      <c r="X5" s="49"/>
      <c r="Y5" s="49"/>
      <c r="Z5" s="49"/>
      <c r="AA5" s="49"/>
      <c r="AB5" s="49"/>
      <c r="AC5" s="49"/>
      <c r="AD5" s="49"/>
      <c r="AE5" s="49"/>
      <c r="AF5" s="49"/>
      <c r="AG5" s="49"/>
      <c r="AH5" s="49"/>
      <c r="AI5" s="49"/>
      <c r="AJ5" s="49"/>
      <c r="AK5" s="49"/>
      <c r="AL5" s="49"/>
    </row>
    <row r="6" spans="1:38" x14ac:dyDescent="0.45">
      <c r="A6" s="961" t="s">
        <v>243</v>
      </c>
      <c r="B6" s="962"/>
      <c r="C6" s="962"/>
      <c r="D6" s="962"/>
      <c r="E6" s="962"/>
      <c r="F6" s="962"/>
      <c r="G6" s="962"/>
      <c r="H6" s="962"/>
      <c r="I6" s="962"/>
      <c r="J6" s="963"/>
      <c r="K6" s="172"/>
      <c r="L6" s="49"/>
      <c r="M6" s="49"/>
      <c r="N6" s="49"/>
      <c r="O6" s="49"/>
      <c r="P6" s="49"/>
      <c r="Q6" s="49"/>
      <c r="R6" s="49"/>
      <c r="S6" s="49"/>
      <c r="T6" s="49"/>
      <c r="U6" s="49"/>
      <c r="V6" s="49"/>
      <c r="W6" s="49"/>
      <c r="X6" s="49"/>
      <c r="Y6" s="49"/>
      <c r="Z6" s="49"/>
      <c r="AA6" s="49"/>
      <c r="AB6" s="49"/>
      <c r="AC6" s="49"/>
      <c r="AD6" s="49"/>
      <c r="AE6" s="49"/>
      <c r="AF6" s="49"/>
      <c r="AG6" s="49"/>
      <c r="AH6" s="49"/>
      <c r="AI6" s="49"/>
      <c r="AJ6" s="49"/>
      <c r="AK6" s="49"/>
      <c r="AL6" s="49"/>
    </row>
    <row r="7" spans="1:38" x14ac:dyDescent="0.45">
      <c r="K7" s="172"/>
      <c r="L7" s="49"/>
      <c r="M7" s="49"/>
      <c r="N7" s="49"/>
      <c r="O7" s="49"/>
      <c r="P7" s="49"/>
      <c r="Q7" s="49"/>
      <c r="R7" s="49"/>
      <c r="S7" s="49"/>
      <c r="T7" s="49"/>
      <c r="U7" s="49"/>
      <c r="V7" s="49"/>
      <c r="W7" s="49"/>
      <c r="X7" s="49"/>
      <c r="Y7" s="49"/>
      <c r="Z7" s="49"/>
      <c r="AA7" s="49"/>
      <c r="AB7" s="49"/>
      <c r="AC7" s="49"/>
      <c r="AD7" s="49"/>
      <c r="AE7" s="49"/>
      <c r="AF7" s="49"/>
      <c r="AG7" s="49"/>
      <c r="AH7" s="49"/>
      <c r="AI7" s="49"/>
      <c r="AJ7" s="49"/>
      <c r="AK7" s="49"/>
      <c r="AL7" s="49"/>
    </row>
    <row r="8" spans="1:38" ht="18" x14ac:dyDescent="0.55000000000000004">
      <c r="A8" s="753" t="s">
        <v>153</v>
      </c>
      <c r="B8" s="754"/>
      <c r="C8" s="754"/>
      <c r="D8" s="754"/>
      <c r="E8" s="754"/>
      <c r="F8" s="754"/>
      <c r="G8" s="754"/>
      <c r="H8" s="754"/>
      <c r="I8" s="754"/>
      <c r="J8" s="755"/>
      <c r="K8" s="172"/>
      <c r="L8" s="49"/>
      <c r="M8" s="49"/>
      <c r="N8" s="49"/>
      <c r="O8" s="49"/>
      <c r="P8" s="49"/>
      <c r="Q8" s="49"/>
      <c r="R8" s="49"/>
      <c r="S8" s="49"/>
      <c r="T8" s="49"/>
      <c r="U8" s="49"/>
      <c r="V8" s="49"/>
      <c r="W8" s="49"/>
      <c r="X8" s="49"/>
      <c r="Y8" s="49"/>
      <c r="Z8" s="49"/>
      <c r="AA8" s="49"/>
      <c r="AB8" s="49"/>
      <c r="AC8" s="49"/>
      <c r="AD8" s="49"/>
      <c r="AE8" s="49"/>
      <c r="AF8" s="49"/>
      <c r="AG8" s="49"/>
      <c r="AH8" s="49"/>
      <c r="AI8" s="49"/>
      <c r="AJ8" s="49"/>
      <c r="AK8" s="49"/>
      <c r="AL8" s="49"/>
    </row>
    <row r="9" spans="1:38" ht="15.75" x14ac:dyDescent="0.5">
      <c r="A9" s="756" t="s">
        <v>209</v>
      </c>
      <c r="B9" s="757"/>
      <c r="C9" s="757"/>
      <c r="D9" s="757"/>
      <c r="E9" s="757"/>
      <c r="F9" s="757"/>
      <c r="G9" s="757"/>
      <c r="H9" s="757"/>
      <c r="I9" s="757"/>
      <c r="J9" s="758"/>
      <c r="K9" s="172"/>
      <c r="L9" s="49"/>
      <c r="M9" s="49"/>
      <c r="N9" s="49"/>
      <c r="O9" s="49"/>
      <c r="P9" s="49"/>
      <c r="Q9" s="49"/>
      <c r="R9" s="49"/>
      <c r="S9" s="49"/>
      <c r="T9" s="49"/>
      <c r="U9" s="49"/>
      <c r="V9" s="49"/>
      <c r="W9" s="49"/>
      <c r="X9" s="49"/>
      <c r="Y9" s="49"/>
      <c r="Z9" s="49"/>
      <c r="AA9" s="49"/>
      <c r="AB9" s="49"/>
      <c r="AC9" s="49"/>
      <c r="AD9" s="49"/>
      <c r="AE9" s="49"/>
      <c r="AF9" s="49"/>
      <c r="AG9" s="49"/>
      <c r="AH9" s="49"/>
      <c r="AI9" s="49"/>
      <c r="AJ9" s="49"/>
      <c r="AK9" s="49"/>
      <c r="AL9" s="49"/>
    </row>
    <row r="10" spans="1:38" x14ac:dyDescent="0.45">
      <c r="A10" s="512" t="s">
        <v>264</v>
      </c>
      <c r="B10" s="515"/>
      <c r="C10" s="515" t="str">
        <f ca="1">MID(CELL("Dateiname",$A$1),FIND("]", CELL("Dateiname",$A$1))+1,31)</f>
        <v>Dachdecker_Wien</v>
      </c>
      <c r="D10" s="515"/>
      <c r="E10" s="515"/>
      <c r="F10" s="515"/>
      <c r="G10" s="515"/>
      <c r="H10" s="515"/>
      <c r="I10" s="515"/>
      <c r="J10" s="516"/>
      <c r="K10" s="172"/>
      <c r="L10" s="49"/>
      <c r="M10" s="49"/>
      <c r="N10" s="49"/>
      <c r="O10" s="49"/>
      <c r="P10" s="49"/>
      <c r="Q10" s="49"/>
      <c r="R10" s="49"/>
      <c r="S10" s="49"/>
      <c r="T10" s="49"/>
      <c r="U10" s="49"/>
      <c r="V10" s="49"/>
      <c r="W10" s="49"/>
      <c r="X10" s="49"/>
      <c r="Y10" s="49"/>
      <c r="Z10" s="49"/>
      <c r="AA10" s="49"/>
      <c r="AB10" s="49"/>
      <c r="AC10" s="49"/>
      <c r="AD10" s="49"/>
      <c r="AE10" s="49"/>
      <c r="AF10" s="49"/>
      <c r="AG10" s="49"/>
      <c r="AH10" s="49"/>
      <c r="AI10" s="49"/>
      <c r="AJ10" s="49"/>
      <c r="AK10" s="49"/>
      <c r="AL10" s="49"/>
    </row>
    <row r="11" spans="1:38" ht="15.75" x14ac:dyDescent="0.5">
      <c r="A11" s="449"/>
      <c r="B11" s="449"/>
      <c r="C11" s="449"/>
      <c r="D11" s="449"/>
      <c r="E11" s="449"/>
      <c r="F11" s="449"/>
      <c r="G11" s="449"/>
      <c r="H11" s="449"/>
      <c r="I11" s="449"/>
      <c r="J11" s="449"/>
      <c r="K11" s="172"/>
      <c r="L11" s="49"/>
      <c r="M11" s="49"/>
      <c r="N11" s="49"/>
      <c r="O11" s="49"/>
      <c r="P11" s="49"/>
      <c r="Q11" s="49"/>
      <c r="R11" s="49"/>
      <c r="S11" s="49"/>
      <c r="T11" s="49"/>
      <c r="U11" s="49"/>
      <c r="V11" s="49"/>
      <c r="W11" s="49"/>
      <c r="X11" s="49"/>
      <c r="Y11" s="49"/>
      <c r="Z11" s="49"/>
      <c r="AA11" s="49"/>
      <c r="AB11" s="49"/>
      <c r="AC11" s="49"/>
      <c r="AD11" s="49"/>
      <c r="AE11" s="49"/>
      <c r="AF11" s="49"/>
      <c r="AG11" s="49"/>
      <c r="AH11" s="49"/>
      <c r="AI11" s="49"/>
      <c r="AJ11" s="49"/>
      <c r="AK11" s="49"/>
      <c r="AL11" s="49"/>
    </row>
    <row r="12" spans="1:38" ht="15.75" x14ac:dyDescent="0.5">
      <c r="A12" s="449"/>
      <c r="B12" s="449"/>
      <c r="C12" s="449"/>
      <c r="D12" s="449"/>
      <c r="F12" s="449"/>
      <c r="G12" s="449"/>
      <c r="H12" s="449"/>
      <c r="I12" s="449"/>
      <c r="J12" s="449"/>
      <c r="K12" s="172"/>
      <c r="L12" s="49"/>
      <c r="M12" s="49"/>
      <c r="N12" s="49"/>
      <c r="O12" s="49"/>
      <c r="P12" s="49"/>
      <c r="Q12" s="49"/>
      <c r="R12" s="49"/>
      <c r="S12" s="49"/>
      <c r="T12" s="49"/>
      <c r="U12" s="49"/>
      <c r="V12" s="49"/>
      <c r="W12" s="49"/>
      <c r="X12" s="49"/>
      <c r="Y12" s="49"/>
      <c r="Z12" s="49"/>
      <c r="AA12" s="49"/>
      <c r="AB12" s="49"/>
      <c r="AC12" s="49"/>
      <c r="AD12" s="49"/>
      <c r="AE12" s="49"/>
      <c r="AF12" s="49"/>
      <c r="AG12" s="49"/>
      <c r="AH12" s="49"/>
      <c r="AI12" s="49"/>
      <c r="AJ12" s="49"/>
      <c r="AK12" s="49"/>
      <c r="AL12" s="49"/>
    </row>
    <row r="13" spans="1:38" ht="15.75" x14ac:dyDescent="0.5">
      <c r="A13" s="449"/>
      <c r="B13" s="449"/>
      <c r="C13" s="449"/>
      <c r="D13" s="449"/>
      <c r="E13" s="449"/>
      <c r="F13" s="449"/>
      <c r="G13" s="449"/>
      <c r="H13" s="449"/>
      <c r="I13" s="449"/>
      <c r="J13" s="449"/>
      <c r="K13" s="172"/>
      <c r="L13" s="49"/>
      <c r="M13" s="49"/>
      <c r="N13" s="49"/>
      <c r="O13" s="49"/>
      <c r="P13" s="49"/>
      <c r="Q13" s="49"/>
      <c r="R13" s="49"/>
      <c r="S13" s="49"/>
      <c r="T13" s="49"/>
      <c r="U13" s="49"/>
      <c r="V13" s="49"/>
      <c r="W13" s="49"/>
      <c r="X13" s="49"/>
      <c r="Y13" s="49"/>
      <c r="Z13" s="49"/>
      <c r="AA13" s="49"/>
      <c r="AB13" s="49"/>
      <c r="AC13" s="49"/>
      <c r="AD13" s="49"/>
      <c r="AE13" s="49"/>
      <c r="AF13" s="49"/>
      <c r="AG13" s="49"/>
      <c r="AH13" s="49"/>
      <c r="AI13" s="49"/>
      <c r="AJ13" s="49"/>
      <c r="AK13" s="49"/>
      <c r="AL13" s="49"/>
    </row>
    <row r="14" spans="1:38" ht="15.75" x14ac:dyDescent="0.5">
      <c r="A14" s="692" t="s">
        <v>244</v>
      </c>
      <c r="B14" s="693"/>
      <c r="C14" s="693"/>
      <c r="D14" s="693"/>
      <c r="E14" s="693"/>
      <c r="F14" s="693"/>
      <c r="G14" s="693"/>
      <c r="H14" s="693"/>
      <c r="I14" s="693"/>
      <c r="J14" s="694"/>
      <c r="K14" s="172"/>
      <c r="L14" s="49"/>
      <c r="M14" s="49"/>
      <c r="N14" s="49"/>
      <c r="O14" s="49"/>
      <c r="P14" s="49"/>
      <c r="Q14" s="49"/>
      <c r="R14" s="49"/>
      <c r="S14" s="49"/>
      <c r="T14" s="49"/>
      <c r="U14" s="49"/>
      <c r="V14" s="49"/>
      <c r="W14" s="49"/>
      <c r="X14" s="49"/>
      <c r="Y14" s="49"/>
      <c r="Z14" s="49"/>
      <c r="AA14" s="49"/>
      <c r="AB14" s="49"/>
      <c r="AC14" s="49"/>
      <c r="AD14" s="49"/>
      <c r="AE14" s="49"/>
      <c r="AF14" s="49"/>
      <c r="AG14" s="49"/>
      <c r="AH14" s="49"/>
      <c r="AI14" s="49"/>
      <c r="AJ14" s="49"/>
      <c r="AK14" s="49"/>
      <c r="AL14" s="49"/>
    </row>
    <row r="15" spans="1:38" ht="15.75" x14ac:dyDescent="0.5">
      <c r="A15" s="471"/>
      <c r="B15" s="480" t="s">
        <v>200</v>
      </c>
      <c r="C15" s="466" t="s">
        <v>107</v>
      </c>
      <c r="D15" s="466" t="s">
        <v>109</v>
      </c>
      <c r="E15" s="466" t="s">
        <v>111</v>
      </c>
      <c r="F15" s="466" t="s">
        <v>113</v>
      </c>
      <c r="G15" s="705" t="s">
        <v>249</v>
      </c>
      <c r="H15" s="705"/>
      <c r="I15" s="833" t="s">
        <v>269</v>
      </c>
      <c r="J15" s="834"/>
      <c r="K15" s="172"/>
      <c r="L15" s="49"/>
      <c r="M15" s="49"/>
      <c r="N15" s="49"/>
      <c r="O15" s="49"/>
      <c r="P15" s="49"/>
      <c r="Q15" s="49"/>
      <c r="R15" s="49"/>
      <c r="S15" s="49"/>
      <c r="T15" s="49"/>
      <c r="U15" s="49"/>
      <c r="V15" s="49"/>
      <c r="W15" s="49"/>
      <c r="X15" s="49"/>
      <c r="Y15" s="49"/>
      <c r="Z15" s="49"/>
      <c r="AA15" s="49"/>
      <c r="AB15" s="49"/>
      <c r="AC15" s="49"/>
      <c r="AD15" s="49"/>
      <c r="AE15" s="49"/>
      <c r="AF15" s="49"/>
      <c r="AG15" s="49"/>
      <c r="AH15" s="49"/>
      <c r="AI15" s="49"/>
      <c r="AJ15" s="49"/>
      <c r="AK15" s="49"/>
      <c r="AL15" s="49"/>
    </row>
    <row r="16" spans="1:38" ht="15.75" x14ac:dyDescent="0.5">
      <c r="A16" s="472"/>
      <c r="B16" s="481">
        <f>H52</f>
        <v>0.28739999999999999</v>
      </c>
      <c r="C16" s="473">
        <f>D150</f>
        <v>0.23661367893196303</v>
      </c>
      <c r="D16" s="473">
        <f t="shared" ref="D16:F16" si="0">E150</f>
        <v>0</v>
      </c>
      <c r="E16" s="473">
        <f t="shared" si="0"/>
        <v>0</v>
      </c>
      <c r="F16" s="473">
        <f t="shared" si="0"/>
        <v>0.72308701355535332</v>
      </c>
      <c r="G16" s="706">
        <f>C16+D16+E16+F16</f>
        <v>0.95970069248731638</v>
      </c>
      <c r="H16" s="707"/>
      <c r="I16" s="697">
        <f>H153</f>
        <v>0.82412187744568766</v>
      </c>
      <c r="J16" s="698"/>
      <c r="K16" s="172"/>
      <c r="L16" s="49"/>
      <c r="M16" s="49"/>
      <c r="N16" s="49"/>
      <c r="O16" s="49"/>
      <c r="P16" s="49"/>
      <c r="Q16" s="49"/>
      <c r="R16" s="49"/>
      <c r="S16" s="49"/>
      <c r="T16" s="49"/>
      <c r="U16" s="49"/>
      <c r="V16" s="49"/>
      <c r="W16" s="49"/>
      <c r="X16" s="49"/>
      <c r="Y16" s="49"/>
      <c r="Z16" s="49"/>
      <c r="AA16" s="49"/>
      <c r="AB16" s="49"/>
      <c r="AC16" s="49"/>
      <c r="AD16" s="49"/>
      <c r="AE16" s="49"/>
      <c r="AF16" s="49"/>
      <c r="AG16" s="49"/>
      <c r="AH16" s="49"/>
      <c r="AI16" s="49"/>
      <c r="AJ16" s="49"/>
      <c r="AK16" s="49"/>
      <c r="AL16" s="49"/>
    </row>
    <row r="17" spans="1:38" ht="15.75" x14ac:dyDescent="0.5">
      <c r="A17" s="454"/>
      <c r="B17" s="460"/>
      <c r="C17" s="454"/>
      <c r="D17" s="454"/>
      <c r="E17" s="454"/>
      <c r="F17" s="454"/>
      <c r="G17" s="454"/>
      <c r="H17" s="454"/>
      <c r="I17" s="454"/>
      <c r="J17" s="454"/>
      <c r="K17" s="172"/>
      <c r="L17" s="49"/>
      <c r="M17" s="49"/>
      <c r="N17" s="49"/>
      <c r="O17" s="49"/>
      <c r="P17" s="49"/>
      <c r="Q17" s="49"/>
      <c r="R17" s="49"/>
      <c r="S17" s="49"/>
      <c r="T17" s="49"/>
      <c r="U17" s="49"/>
      <c r="V17" s="49"/>
      <c r="W17" s="49"/>
      <c r="X17" s="49"/>
      <c r="Y17" s="49"/>
      <c r="Z17" s="49"/>
      <c r="AA17" s="49"/>
      <c r="AB17" s="49"/>
      <c r="AC17" s="49"/>
      <c r="AD17" s="49"/>
      <c r="AE17" s="49"/>
      <c r="AF17" s="49"/>
      <c r="AG17" s="49"/>
      <c r="AH17" s="49"/>
      <c r="AI17" s="49"/>
      <c r="AJ17" s="49"/>
      <c r="AK17" s="49"/>
      <c r="AL17" s="49"/>
    </row>
    <row r="18" spans="1:38" ht="15.75" customHeight="1" x14ac:dyDescent="0.45">
      <c r="A18" s="714" t="s">
        <v>245</v>
      </c>
      <c r="B18" s="715"/>
      <c r="C18" s="715"/>
      <c r="D18" s="715"/>
      <c r="E18" s="715"/>
      <c r="F18" s="715"/>
      <c r="G18" s="715"/>
      <c r="H18" s="715"/>
      <c r="I18" s="715"/>
      <c r="J18" s="716"/>
      <c r="K18" s="172"/>
      <c r="L18" s="49"/>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row>
    <row r="19" spans="1:38" ht="15.75" customHeight="1" x14ac:dyDescent="0.45">
      <c r="A19" s="699"/>
      <c r="B19" s="700"/>
      <c r="C19" s="700"/>
      <c r="D19" s="700"/>
      <c r="E19" s="700"/>
      <c r="F19" s="700"/>
      <c r="G19" s="700"/>
      <c r="H19" s="700"/>
      <c r="I19" s="700"/>
      <c r="J19" s="701"/>
      <c r="K19" s="172"/>
      <c r="L19" s="49"/>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row>
    <row r="20" spans="1:38" ht="14.25" customHeight="1" x14ac:dyDescent="0.45">
      <c r="A20" s="699" t="s">
        <v>246</v>
      </c>
      <c r="B20" s="700"/>
      <c r="C20" s="700"/>
      <c r="D20" s="700"/>
      <c r="E20" s="700"/>
      <c r="F20" s="700"/>
      <c r="G20" s="700"/>
      <c r="H20" s="700"/>
      <c r="I20" s="700"/>
      <c r="J20" s="701"/>
      <c r="K20" s="172"/>
      <c r="L20" s="49"/>
      <c r="M20" s="49"/>
      <c r="N20" s="49"/>
      <c r="O20" s="49"/>
      <c r="P20" s="49"/>
      <c r="Q20" s="49"/>
      <c r="R20" s="49"/>
      <c r="S20" s="49"/>
      <c r="T20" s="49"/>
      <c r="U20" s="49"/>
      <c r="V20" s="49"/>
      <c r="W20" s="49"/>
      <c r="X20" s="49"/>
      <c r="Y20" s="49"/>
      <c r="Z20" s="49"/>
      <c r="AA20" s="49"/>
      <c r="AB20" s="49"/>
      <c r="AC20" s="49"/>
      <c r="AD20" s="49"/>
      <c r="AE20" s="49"/>
      <c r="AF20" s="49"/>
      <c r="AG20" s="49"/>
      <c r="AH20" s="49"/>
      <c r="AI20" s="49"/>
      <c r="AJ20" s="49"/>
      <c r="AK20" s="49"/>
      <c r="AL20" s="49"/>
    </row>
    <row r="21" spans="1:38" ht="14.25" customHeight="1" x14ac:dyDescent="0.45">
      <c r="A21" s="699"/>
      <c r="B21" s="700"/>
      <c r="C21" s="700"/>
      <c r="D21" s="700"/>
      <c r="E21" s="700"/>
      <c r="F21" s="700"/>
      <c r="G21" s="700"/>
      <c r="H21" s="700"/>
      <c r="I21" s="700"/>
      <c r="J21" s="701"/>
      <c r="K21" s="172"/>
      <c r="L21" s="49"/>
      <c r="M21" s="49"/>
      <c r="N21" s="49"/>
      <c r="O21" s="49"/>
      <c r="P21" s="49"/>
      <c r="Q21" s="49"/>
      <c r="R21" s="49"/>
      <c r="S21" s="49"/>
      <c r="T21" s="49"/>
      <c r="U21" s="49"/>
      <c r="V21" s="49"/>
      <c r="W21" s="49"/>
      <c r="X21" s="49"/>
      <c r="Y21" s="49"/>
      <c r="Z21" s="49"/>
      <c r="AA21" s="49"/>
      <c r="AB21" s="49"/>
      <c r="AC21" s="49"/>
      <c r="AD21" s="49"/>
      <c r="AE21" s="49"/>
      <c r="AF21" s="49"/>
      <c r="AG21" s="49"/>
      <c r="AH21" s="49"/>
      <c r="AI21" s="49"/>
      <c r="AJ21" s="49"/>
      <c r="AK21" s="49"/>
      <c r="AL21" s="49"/>
    </row>
    <row r="22" spans="1:38" ht="15.75" customHeight="1" x14ac:dyDescent="0.45">
      <c r="A22" s="699"/>
      <c r="B22" s="700"/>
      <c r="C22" s="700"/>
      <c r="D22" s="700"/>
      <c r="E22" s="700"/>
      <c r="F22" s="700"/>
      <c r="G22" s="700"/>
      <c r="H22" s="700"/>
      <c r="I22" s="700"/>
      <c r="J22" s="701"/>
      <c r="K22" s="172"/>
      <c r="L22" s="49"/>
      <c r="M22" s="49"/>
      <c r="N22" s="49"/>
      <c r="O22" s="49"/>
      <c r="P22" s="49"/>
      <c r="Q22" s="49"/>
      <c r="R22" s="49"/>
      <c r="S22" s="49"/>
      <c r="T22" s="49"/>
      <c r="U22" s="49"/>
      <c r="V22" s="49"/>
      <c r="W22" s="49"/>
      <c r="X22" s="49"/>
      <c r="Y22" s="49"/>
      <c r="Z22" s="49"/>
      <c r="AA22" s="49"/>
      <c r="AB22" s="49"/>
      <c r="AC22" s="49"/>
      <c r="AD22" s="49"/>
      <c r="AE22" s="49"/>
      <c r="AF22" s="49"/>
      <c r="AG22" s="49"/>
      <c r="AH22" s="49"/>
      <c r="AI22" s="49"/>
      <c r="AJ22" s="49"/>
      <c r="AK22" s="49"/>
      <c r="AL22" s="49"/>
    </row>
    <row r="23" spans="1:38" x14ac:dyDescent="0.45">
      <c r="A23" s="699" t="s">
        <v>247</v>
      </c>
      <c r="B23" s="700"/>
      <c r="C23" s="700"/>
      <c r="D23" s="700"/>
      <c r="E23" s="700"/>
      <c r="F23" s="700"/>
      <c r="G23" s="700"/>
      <c r="H23" s="700"/>
      <c r="I23" s="700"/>
      <c r="J23" s="701"/>
      <c r="K23" s="172"/>
      <c r="L23" s="49"/>
      <c r="M23" s="49"/>
      <c r="N23" s="49"/>
      <c r="O23" s="49"/>
      <c r="P23" s="49"/>
      <c r="Q23" s="49"/>
      <c r="R23" s="49"/>
      <c r="S23" s="49"/>
      <c r="T23" s="49"/>
      <c r="U23" s="49"/>
      <c r="V23" s="49"/>
      <c r="W23" s="49"/>
      <c r="X23" s="49"/>
      <c r="Y23" s="49"/>
      <c r="Z23" s="49"/>
      <c r="AA23" s="49"/>
      <c r="AB23" s="49"/>
      <c r="AC23" s="49"/>
      <c r="AD23" s="49"/>
      <c r="AE23" s="49"/>
      <c r="AF23" s="49"/>
      <c r="AG23" s="49"/>
      <c r="AH23" s="49"/>
      <c r="AI23" s="49"/>
      <c r="AJ23" s="49"/>
      <c r="AK23" s="49"/>
      <c r="AL23" s="49"/>
    </row>
    <row r="24" spans="1:38" x14ac:dyDescent="0.45">
      <c r="A24" s="699"/>
      <c r="B24" s="700"/>
      <c r="C24" s="700"/>
      <c r="D24" s="700"/>
      <c r="E24" s="700"/>
      <c r="F24" s="700"/>
      <c r="G24" s="700"/>
      <c r="H24" s="700"/>
      <c r="I24" s="700"/>
      <c r="J24" s="701"/>
      <c r="K24" s="172"/>
      <c r="L24" s="49"/>
      <c r="M24" s="49"/>
      <c r="N24" s="49"/>
      <c r="O24" s="49"/>
      <c r="P24" s="49"/>
      <c r="Q24" s="49"/>
      <c r="R24" s="49"/>
      <c r="S24" s="49"/>
      <c r="T24" s="49"/>
      <c r="U24" s="49"/>
      <c r="V24" s="49"/>
      <c r="W24" s="49"/>
      <c r="X24" s="49"/>
      <c r="Y24" s="49"/>
      <c r="Z24" s="49"/>
      <c r="AA24" s="49"/>
      <c r="AB24" s="49"/>
      <c r="AC24" s="49"/>
      <c r="AD24" s="49"/>
      <c r="AE24" s="49"/>
      <c r="AF24" s="49"/>
      <c r="AG24" s="49"/>
      <c r="AH24" s="49"/>
      <c r="AI24" s="49"/>
      <c r="AJ24" s="49"/>
      <c r="AK24" s="49"/>
      <c r="AL24" s="49"/>
    </row>
    <row r="25" spans="1:38" x14ac:dyDescent="0.45">
      <c r="A25" s="699"/>
      <c r="B25" s="700"/>
      <c r="C25" s="700"/>
      <c r="D25" s="700"/>
      <c r="E25" s="700"/>
      <c r="F25" s="700"/>
      <c r="G25" s="700"/>
      <c r="H25" s="700"/>
      <c r="I25" s="700"/>
      <c r="J25" s="701"/>
      <c r="K25" s="172"/>
      <c r="L25" s="49"/>
      <c r="M25" s="49"/>
      <c r="N25" s="49"/>
      <c r="O25" s="49"/>
      <c r="P25" s="49"/>
      <c r="Q25" s="49"/>
      <c r="R25" s="49"/>
      <c r="S25" s="49"/>
      <c r="T25" s="49"/>
      <c r="U25" s="49"/>
      <c r="V25" s="49"/>
      <c r="W25" s="49"/>
      <c r="X25" s="49"/>
      <c r="Y25" s="49"/>
      <c r="Z25" s="49"/>
      <c r="AA25" s="49"/>
      <c r="AB25" s="49"/>
      <c r="AC25" s="49"/>
      <c r="AD25" s="49"/>
      <c r="AE25" s="49"/>
      <c r="AF25" s="49"/>
      <c r="AG25" s="49"/>
      <c r="AH25" s="49"/>
      <c r="AI25" s="49"/>
      <c r="AJ25" s="49"/>
      <c r="AK25" s="49"/>
      <c r="AL25" s="49"/>
    </row>
    <row r="26" spans="1:38" x14ac:dyDescent="0.45">
      <c r="A26" s="699" t="s">
        <v>248</v>
      </c>
      <c r="B26" s="700"/>
      <c r="C26" s="700"/>
      <c r="D26" s="700"/>
      <c r="E26" s="700"/>
      <c r="F26" s="700"/>
      <c r="G26" s="700"/>
      <c r="H26" s="700"/>
      <c r="I26" s="700"/>
      <c r="J26" s="701"/>
      <c r="K26" s="172"/>
      <c r="L26" s="49"/>
      <c r="M26" s="49"/>
      <c r="N26" s="49"/>
      <c r="O26" s="49"/>
      <c r="P26" s="49"/>
      <c r="Q26" s="49"/>
      <c r="R26" s="49"/>
      <c r="S26" s="49"/>
      <c r="T26" s="49"/>
      <c r="U26" s="49"/>
      <c r="V26" s="49"/>
      <c r="W26" s="49"/>
      <c r="X26" s="49"/>
      <c r="Y26" s="49"/>
      <c r="Z26" s="49"/>
      <c r="AA26" s="49"/>
      <c r="AB26" s="49"/>
      <c r="AC26" s="49"/>
      <c r="AD26" s="49"/>
      <c r="AE26" s="49"/>
      <c r="AF26" s="49"/>
      <c r="AG26" s="49"/>
      <c r="AH26" s="49"/>
      <c r="AI26" s="49"/>
      <c r="AJ26" s="49"/>
      <c r="AK26" s="49"/>
      <c r="AL26" s="49"/>
    </row>
    <row r="27" spans="1:38" x14ac:dyDescent="0.45">
      <c r="A27" s="699"/>
      <c r="B27" s="700"/>
      <c r="C27" s="700"/>
      <c r="D27" s="700"/>
      <c r="E27" s="700"/>
      <c r="F27" s="700"/>
      <c r="G27" s="700"/>
      <c r="H27" s="700"/>
      <c r="I27" s="700"/>
      <c r="J27" s="701"/>
      <c r="K27" s="172"/>
      <c r="L27" s="49"/>
      <c r="M27" s="49"/>
      <c r="N27" s="49"/>
      <c r="O27" s="49"/>
      <c r="P27" s="49"/>
      <c r="Q27" s="49"/>
      <c r="R27" s="49"/>
      <c r="S27" s="49"/>
      <c r="T27" s="49"/>
      <c r="U27" s="49"/>
      <c r="V27" s="49"/>
      <c r="W27" s="49"/>
      <c r="X27" s="49"/>
      <c r="Y27" s="49"/>
      <c r="Z27" s="49"/>
      <c r="AA27" s="49"/>
      <c r="AB27" s="49"/>
      <c r="AC27" s="49"/>
      <c r="AD27" s="49"/>
      <c r="AE27" s="49"/>
      <c r="AF27" s="49"/>
      <c r="AG27" s="49"/>
      <c r="AH27" s="49"/>
      <c r="AI27" s="49"/>
      <c r="AJ27" s="49"/>
      <c r="AK27" s="49"/>
      <c r="AL27" s="49"/>
    </row>
    <row r="28" spans="1:38" x14ac:dyDescent="0.45">
      <c r="A28" s="702"/>
      <c r="B28" s="703"/>
      <c r="C28" s="703"/>
      <c r="D28" s="703"/>
      <c r="E28" s="703"/>
      <c r="F28" s="703"/>
      <c r="G28" s="703"/>
      <c r="H28" s="703"/>
      <c r="I28" s="703"/>
      <c r="J28" s="704"/>
      <c r="K28" s="172"/>
      <c r="L28" s="49"/>
      <c r="M28" s="49"/>
      <c r="N28" s="49"/>
      <c r="O28" s="49"/>
      <c r="P28" s="49"/>
      <c r="Q28" s="49"/>
      <c r="R28" s="49"/>
      <c r="S28" s="49"/>
      <c r="T28" s="49"/>
      <c r="U28" s="49"/>
      <c r="V28" s="49"/>
      <c r="W28" s="49"/>
      <c r="X28" s="49"/>
      <c r="Y28" s="49"/>
      <c r="Z28" s="49"/>
      <c r="AA28" s="49"/>
      <c r="AB28" s="49"/>
      <c r="AC28" s="49"/>
      <c r="AD28" s="49"/>
      <c r="AE28" s="49"/>
      <c r="AF28" s="49"/>
      <c r="AG28" s="49"/>
      <c r="AH28" s="49"/>
      <c r="AI28" s="49"/>
      <c r="AJ28" s="49"/>
      <c r="AK28" s="49"/>
      <c r="AL28" s="49"/>
    </row>
    <row r="29" spans="1:38" x14ac:dyDescent="0.45">
      <c r="A29" s="714" t="s">
        <v>250</v>
      </c>
      <c r="B29" s="715"/>
      <c r="C29" s="715"/>
      <c r="D29" s="715"/>
      <c r="E29" s="715"/>
      <c r="F29" s="715"/>
      <c r="G29" s="715"/>
      <c r="H29" s="715"/>
      <c r="I29" s="715"/>
      <c r="J29" s="716"/>
      <c r="K29" s="172"/>
      <c r="L29" s="49"/>
      <c r="M29" s="49"/>
      <c r="N29" s="49"/>
      <c r="O29" s="49"/>
      <c r="P29" s="49"/>
      <c r="Q29" s="49"/>
      <c r="R29" s="49"/>
      <c r="S29" s="49"/>
      <c r="T29" s="49"/>
      <c r="U29" s="49"/>
      <c r="V29" s="49"/>
      <c r="W29" s="49"/>
      <c r="X29" s="49"/>
      <c r="Y29" s="49"/>
      <c r="Z29" s="49"/>
      <c r="AA29" s="49"/>
      <c r="AB29" s="49"/>
      <c r="AC29" s="49"/>
      <c r="AD29" s="49"/>
      <c r="AE29" s="49"/>
      <c r="AF29" s="49"/>
      <c r="AG29" s="49"/>
      <c r="AH29" s="49"/>
      <c r="AI29" s="49"/>
      <c r="AJ29" s="49"/>
      <c r="AK29" s="49"/>
      <c r="AL29" s="49"/>
    </row>
    <row r="30" spans="1:38" x14ac:dyDescent="0.45">
      <c r="A30" s="699"/>
      <c r="B30" s="700"/>
      <c r="C30" s="700"/>
      <c r="D30" s="700"/>
      <c r="E30" s="700"/>
      <c r="F30" s="700"/>
      <c r="G30" s="700"/>
      <c r="H30" s="700"/>
      <c r="I30" s="700"/>
      <c r="J30" s="701"/>
      <c r="K30" s="172"/>
      <c r="L30" s="49"/>
      <c r="M30" s="49"/>
      <c r="N30" s="49"/>
      <c r="O30" s="49"/>
      <c r="P30" s="49"/>
      <c r="Q30" s="49"/>
      <c r="R30" s="49"/>
      <c r="S30" s="49"/>
      <c r="T30" s="49"/>
      <c r="U30" s="49"/>
      <c r="V30" s="49"/>
      <c r="W30" s="49"/>
      <c r="X30" s="49"/>
      <c r="Y30" s="49"/>
      <c r="Z30" s="49"/>
      <c r="AA30" s="49"/>
      <c r="AB30" s="49"/>
      <c r="AC30" s="49"/>
      <c r="AD30" s="49"/>
      <c r="AE30" s="49"/>
      <c r="AF30" s="49"/>
      <c r="AG30" s="49"/>
      <c r="AH30" s="49"/>
      <c r="AI30" s="49"/>
      <c r="AJ30" s="49"/>
      <c r="AK30" s="49"/>
      <c r="AL30" s="49"/>
    </row>
    <row r="31" spans="1:38" ht="15.75" customHeight="1" x14ac:dyDescent="0.45">
      <c r="A31" s="702"/>
      <c r="B31" s="703"/>
      <c r="C31" s="703"/>
      <c r="D31" s="703"/>
      <c r="E31" s="703"/>
      <c r="F31" s="703"/>
      <c r="G31" s="703"/>
      <c r="H31" s="703"/>
      <c r="I31" s="703"/>
      <c r="J31" s="704"/>
      <c r="K31" s="172"/>
      <c r="L31" s="49"/>
      <c r="M31" s="49"/>
      <c r="N31" s="49"/>
      <c r="O31" s="49"/>
      <c r="P31" s="49"/>
      <c r="Q31" s="49"/>
      <c r="R31" s="49"/>
      <c r="S31" s="49"/>
      <c r="T31" s="49"/>
      <c r="U31" s="49"/>
      <c r="V31" s="49"/>
      <c r="W31" s="49"/>
      <c r="X31" s="49"/>
      <c r="Y31" s="49"/>
      <c r="Z31" s="49"/>
      <c r="AA31" s="49"/>
      <c r="AB31" s="49"/>
      <c r="AC31" s="49"/>
      <c r="AD31" s="49"/>
      <c r="AE31" s="49"/>
      <c r="AF31" s="49"/>
      <c r="AG31" s="49"/>
      <c r="AH31" s="49"/>
      <c r="AI31" s="49"/>
      <c r="AJ31" s="49"/>
      <c r="AK31" s="49"/>
      <c r="AL31" s="49"/>
    </row>
    <row r="32" spans="1:38" ht="15.75" customHeight="1" x14ac:dyDescent="0.45">
      <c r="A32" s="708" t="s">
        <v>256</v>
      </c>
      <c r="B32" s="709"/>
      <c r="C32" s="709"/>
      <c r="D32" s="709"/>
      <c r="E32" s="709"/>
      <c r="F32" s="709"/>
      <c r="G32" s="709"/>
      <c r="H32" s="709"/>
      <c r="I32" s="709"/>
      <c r="J32" s="710"/>
      <c r="K32" s="172"/>
      <c r="L32" s="49"/>
      <c r="M32" s="49"/>
      <c r="N32" s="49"/>
      <c r="O32" s="49"/>
      <c r="P32" s="49"/>
      <c r="Q32" s="49"/>
      <c r="R32" s="49"/>
      <c r="S32" s="49"/>
      <c r="T32" s="49"/>
      <c r="U32" s="49"/>
      <c r="V32" s="49"/>
      <c r="W32" s="49"/>
      <c r="X32" s="49"/>
      <c r="Y32" s="49"/>
      <c r="Z32" s="49"/>
      <c r="AA32" s="49"/>
      <c r="AB32" s="49"/>
      <c r="AC32" s="49"/>
      <c r="AD32" s="49"/>
      <c r="AE32" s="49"/>
      <c r="AF32" s="49"/>
      <c r="AG32" s="49"/>
      <c r="AH32" s="49"/>
      <c r="AI32" s="49"/>
      <c r="AJ32" s="49"/>
      <c r="AK32" s="49"/>
      <c r="AL32" s="49"/>
    </row>
    <row r="33" spans="1:38" ht="15.75" customHeight="1" x14ac:dyDescent="0.45">
      <c r="A33" s="711"/>
      <c r="B33" s="712"/>
      <c r="C33" s="712"/>
      <c r="D33" s="712"/>
      <c r="E33" s="712"/>
      <c r="F33" s="712"/>
      <c r="G33" s="712"/>
      <c r="H33" s="712"/>
      <c r="I33" s="712"/>
      <c r="J33" s="713"/>
      <c r="K33" s="172"/>
      <c r="L33" s="49"/>
      <c r="M33" s="49"/>
      <c r="N33" s="49"/>
      <c r="O33" s="49"/>
      <c r="P33" s="49"/>
      <c r="Q33" s="49"/>
      <c r="R33" s="49"/>
      <c r="S33" s="49"/>
      <c r="T33" s="49"/>
      <c r="U33" s="49"/>
      <c r="V33" s="49"/>
      <c r="W33" s="49"/>
      <c r="X33" s="49"/>
      <c r="Y33" s="49"/>
      <c r="Z33" s="49"/>
      <c r="AA33" s="49"/>
      <c r="AB33" s="49"/>
      <c r="AC33" s="49"/>
      <c r="AD33" s="49"/>
      <c r="AE33" s="49"/>
      <c r="AF33" s="49"/>
      <c r="AG33" s="49"/>
      <c r="AH33" s="49"/>
      <c r="AI33" s="49"/>
      <c r="AJ33" s="49"/>
      <c r="AK33" s="49"/>
      <c r="AL33" s="49"/>
    </row>
    <row r="34" spans="1:38" ht="15.75" x14ac:dyDescent="0.5">
      <c r="A34" s="466"/>
      <c r="B34" s="466"/>
      <c r="C34" s="466"/>
      <c r="D34" s="466"/>
      <c r="E34" s="466"/>
      <c r="F34" s="466"/>
      <c r="G34" s="466"/>
      <c r="H34" s="466"/>
      <c r="I34" s="466"/>
      <c r="J34" s="466"/>
      <c r="K34" s="172"/>
      <c r="L34" s="49"/>
      <c r="M34" s="49"/>
      <c r="N34" s="49"/>
      <c r="O34" s="49"/>
      <c r="P34" s="49"/>
      <c r="Q34" s="49"/>
      <c r="R34" s="49"/>
      <c r="S34" s="49"/>
      <c r="T34" s="49"/>
      <c r="U34" s="49"/>
      <c r="V34" s="49"/>
      <c r="W34" s="49"/>
      <c r="X34" s="49"/>
      <c r="Y34" s="49"/>
      <c r="Z34" s="49"/>
      <c r="AA34" s="49"/>
      <c r="AB34" s="49"/>
      <c r="AC34" s="49"/>
      <c r="AD34" s="49"/>
      <c r="AE34" s="49"/>
      <c r="AF34" s="49"/>
      <c r="AG34" s="49"/>
      <c r="AH34" s="49"/>
      <c r="AI34" s="49"/>
      <c r="AJ34" s="49"/>
      <c r="AK34" s="49"/>
      <c r="AL34" s="49"/>
    </row>
    <row r="35" spans="1:38" ht="15.75" x14ac:dyDescent="0.45">
      <c r="A35" s="829" t="s">
        <v>251</v>
      </c>
      <c r="B35" s="829"/>
      <c r="C35" s="829"/>
      <c r="D35" s="829"/>
      <c r="E35" s="829"/>
      <c r="F35" s="829"/>
      <c r="G35" s="829"/>
      <c r="H35" s="829"/>
      <c r="I35" s="829"/>
      <c r="J35" s="829"/>
      <c r="K35" s="172"/>
      <c r="L35" s="49"/>
      <c r="M35" s="49"/>
      <c r="N35" s="49"/>
      <c r="O35" s="49"/>
      <c r="P35" s="49"/>
      <c r="Q35" s="49"/>
      <c r="R35" s="49"/>
      <c r="S35" s="49"/>
      <c r="T35" s="49"/>
      <c r="U35" s="49"/>
      <c r="V35" s="49"/>
      <c r="W35" s="49"/>
      <c r="X35" s="49"/>
      <c r="Y35" s="49"/>
      <c r="Z35" s="49"/>
      <c r="AA35" s="49"/>
      <c r="AB35" s="49"/>
      <c r="AC35" s="49"/>
      <c r="AD35" s="49"/>
      <c r="AE35" s="49"/>
      <c r="AF35" s="49"/>
      <c r="AG35" s="49"/>
      <c r="AH35" s="49"/>
      <c r="AI35" s="49"/>
      <c r="AJ35" s="49"/>
      <c r="AK35" s="49"/>
      <c r="AL35" s="49"/>
    </row>
    <row r="36" spans="1:38" x14ac:dyDescent="0.45">
      <c r="A36" s="49"/>
      <c r="B36" s="49"/>
      <c r="C36" s="49"/>
      <c r="D36" s="49"/>
      <c r="E36" s="49"/>
      <c r="F36" s="49"/>
      <c r="G36" s="49"/>
      <c r="H36" s="49"/>
      <c r="I36" s="49"/>
      <c r="J36" s="49"/>
      <c r="K36" s="172"/>
      <c r="L36" s="49"/>
      <c r="M36" s="49"/>
      <c r="N36" s="49"/>
      <c r="O36" s="49"/>
      <c r="P36" s="49"/>
      <c r="Q36" s="49"/>
      <c r="R36" s="49"/>
      <c r="S36" s="49"/>
      <c r="T36" s="49"/>
      <c r="U36" s="49"/>
      <c r="V36" s="49"/>
      <c r="W36" s="49"/>
      <c r="X36" s="49"/>
      <c r="Y36" s="49"/>
      <c r="Z36" s="49"/>
      <c r="AA36" s="49"/>
      <c r="AB36" s="49"/>
      <c r="AC36" s="49"/>
      <c r="AD36" s="49"/>
      <c r="AE36" s="49"/>
      <c r="AF36" s="49"/>
      <c r="AG36" s="49"/>
      <c r="AH36" s="49"/>
      <c r="AI36" s="49"/>
      <c r="AJ36" s="49"/>
      <c r="AK36" s="49"/>
      <c r="AL36" s="49"/>
    </row>
    <row r="37" spans="1:38" x14ac:dyDescent="0.45">
      <c r="A37" s="776" t="s">
        <v>41</v>
      </c>
      <c r="B37" s="777"/>
      <c r="C37" s="777"/>
      <c r="D37" s="777"/>
      <c r="E37" s="777"/>
      <c r="F37" s="777"/>
      <c r="G37" s="778"/>
      <c r="H37" s="779"/>
      <c r="I37" s="49"/>
      <c r="J37" s="49"/>
      <c r="K37" s="172"/>
      <c r="L37" s="49"/>
      <c r="M37" s="49"/>
      <c r="N37" s="49"/>
      <c r="O37" s="49"/>
      <c r="P37" s="49"/>
      <c r="Q37" s="49"/>
      <c r="R37" s="49"/>
      <c r="S37" s="49"/>
      <c r="T37" s="49"/>
      <c r="U37" s="49"/>
      <c r="V37" s="49"/>
      <c r="W37" s="49"/>
      <c r="X37" s="49"/>
      <c r="Y37" s="49"/>
      <c r="Z37" s="49"/>
      <c r="AA37" s="49"/>
      <c r="AB37" s="49"/>
      <c r="AC37" s="49"/>
      <c r="AD37" s="49"/>
      <c r="AE37" s="49"/>
      <c r="AF37" s="49"/>
      <c r="AG37" s="49"/>
      <c r="AH37" s="49"/>
      <c r="AI37" s="49"/>
      <c r="AJ37" s="49"/>
      <c r="AK37" s="49"/>
      <c r="AL37" s="49"/>
    </row>
    <row r="38" spans="1:38" x14ac:dyDescent="0.45">
      <c r="A38" s="751">
        <f>'DPNK-Stamm'!B2</f>
        <v>45292</v>
      </c>
      <c r="B38" s="752"/>
      <c r="C38" s="273"/>
      <c r="D38" s="273"/>
      <c r="E38" s="274" t="s">
        <v>82</v>
      </c>
      <c r="F38" s="275" t="s">
        <v>84</v>
      </c>
      <c r="G38" s="45"/>
      <c r="H38" s="241" t="s">
        <v>20</v>
      </c>
      <c r="I38" s="49"/>
      <c r="J38" s="49"/>
      <c r="K38" s="172"/>
      <c r="L38" s="49"/>
      <c r="M38" s="49"/>
      <c r="N38" s="49"/>
      <c r="O38" s="49"/>
      <c r="P38" s="49"/>
      <c r="Q38" s="49"/>
      <c r="R38" s="49"/>
      <c r="S38" s="49"/>
      <c r="T38" s="49"/>
      <c r="U38" s="49"/>
      <c r="V38" s="49"/>
      <c r="W38" s="49"/>
      <c r="X38" s="49"/>
      <c r="Y38" s="49"/>
      <c r="Z38" s="49"/>
      <c r="AA38" s="49"/>
      <c r="AB38" s="49"/>
      <c r="AC38" s="49"/>
      <c r="AD38" s="49"/>
      <c r="AE38" s="49"/>
      <c r="AF38" s="49"/>
      <c r="AG38" s="49"/>
      <c r="AH38" s="49"/>
      <c r="AI38" s="49"/>
      <c r="AJ38" s="49"/>
      <c r="AK38" s="49"/>
      <c r="AL38" s="49"/>
    </row>
    <row r="39" spans="1:38" x14ac:dyDescent="0.45">
      <c r="A39" s="874" t="str">
        <f>'DPNK-Stamm'!A4</f>
        <v>Arbeitslosenversicherung</v>
      </c>
      <c r="B39" s="875"/>
      <c r="C39" s="875"/>
      <c r="D39" s="875"/>
      <c r="E39" s="875"/>
      <c r="F39" s="876"/>
      <c r="G39" s="309" t="s">
        <v>82</v>
      </c>
      <c r="H39" s="238">
        <f>IF(G39=$E$38,'DPNK-Stamm'!H4,"")</f>
        <v>2.9499999999999998E-2</v>
      </c>
      <c r="I39" s="49"/>
      <c r="J39" s="49"/>
      <c r="K39" s="172"/>
      <c r="L39" s="49"/>
      <c r="M39" s="49"/>
      <c r="N39" s="49"/>
      <c r="O39" s="49"/>
      <c r="P39" s="49"/>
      <c r="Q39" s="49"/>
      <c r="R39" s="49"/>
      <c r="S39" s="49"/>
      <c r="T39" s="49"/>
      <c r="U39" s="49"/>
      <c r="V39" s="49"/>
      <c r="W39" s="49"/>
      <c r="X39" s="49"/>
      <c r="Y39" s="49"/>
      <c r="Z39" s="49"/>
      <c r="AA39" s="49"/>
      <c r="AB39" s="49"/>
      <c r="AC39" s="49"/>
      <c r="AD39" s="49"/>
      <c r="AE39" s="49"/>
      <c r="AF39" s="49"/>
      <c r="AG39" s="49"/>
      <c r="AH39" s="49"/>
      <c r="AI39" s="49"/>
      <c r="AJ39" s="49"/>
      <c r="AK39" s="49"/>
      <c r="AL39" s="49"/>
    </row>
    <row r="40" spans="1:38" x14ac:dyDescent="0.45">
      <c r="A40" s="717" t="str">
        <f>'DPNK-Stamm'!A5</f>
        <v>Zuschlag Insolvenzentgeltsicherung</v>
      </c>
      <c r="B40" s="718"/>
      <c r="C40" s="718"/>
      <c r="D40" s="718"/>
      <c r="E40" s="718"/>
      <c r="F40" s="719"/>
      <c r="G40" s="310" t="s">
        <v>82</v>
      </c>
      <c r="H40" s="239">
        <f>IF(G40=$E$38,'DPNK-Stamm'!H5,"")</f>
        <v>1E-3</v>
      </c>
      <c r="I40" s="49"/>
      <c r="J40" s="49"/>
      <c r="K40" s="172"/>
      <c r="L40" s="49"/>
      <c r="M40" s="49"/>
      <c r="N40" s="49"/>
      <c r="O40" s="49"/>
      <c r="P40" s="49"/>
      <c r="Q40" s="49"/>
      <c r="R40" s="49"/>
      <c r="S40" s="49"/>
      <c r="T40" s="49"/>
      <c r="U40" s="49"/>
      <c r="V40" s="49"/>
      <c r="W40" s="49"/>
      <c r="X40" s="49"/>
      <c r="Y40" s="49"/>
      <c r="Z40" s="49"/>
      <c r="AA40" s="49"/>
      <c r="AB40" s="49"/>
      <c r="AC40" s="49"/>
      <c r="AD40" s="49"/>
      <c r="AE40" s="49"/>
      <c r="AF40" s="49"/>
      <c r="AG40" s="49"/>
      <c r="AH40" s="49"/>
      <c r="AI40" s="49"/>
      <c r="AJ40" s="49"/>
      <c r="AK40" s="49"/>
      <c r="AL40" s="49"/>
    </row>
    <row r="41" spans="1:38" x14ac:dyDescent="0.45">
      <c r="A41" s="717" t="str">
        <f>'DPNK-Stamm'!A6</f>
        <v>Pensionsversicherung ASVG</v>
      </c>
      <c r="B41" s="718"/>
      <c r="C41" s="718"/>
      <c r="D41" s="718"/>
      <c r="E41" s="718"/>
      <c r="F41" s="719"/>
      <c r="G41" s="310" t="s">
        <v>82</v>
      </c>
      <c r="H41" s="239">
        <f>IF(G41=$E$38,'DPNK-Stamm'!H6,"")</f>
        <v>0.1255</v>
      </c>
      <c r="I41" s="49"/>
      <c r="J41" s="49"/>
      <c r="K41" s="172"/>
      <c r="L41" s="49"/>
      <c r="M41" s="49"/>
      <c r="N41" s="49"/>
      <c r="O41" s="49"/>
      <c r="P41" s="49"/>
      <c r="Q41" s="49"/>
      <c r="R41" s="49"/>
      <c r="S41" s="49"/>
      <c r="T41" s="49"/>
      <c r="U41" s="49"/>
      <c r="V41" s="49"/>
      <c r="W41" s="49"/>
      <c r="X41" s="49"/>
      <c r="Y41" s="49"/>
      <c r="Z41" s="49"/>
      <c r="AA41" s="49"/>
      <c r="AB41" s="49"/>
      <c r="AC41" s="49"/>
      <c r="AD41" s="49"/>
      <c r="AE41" s="49"/>
      <c r="AF41" s="49"/>
      <c r="AG41" s="49"/>
      <c r="AH41" s="49"/>
      <c r="AI41" s="49"/>
      <c r="AJ41" s="49"/>
      <c r="AK41" s="49"/>
      <c r="AL41" s="49"/>
    </row>
    <row r="42" spans="1:38" x14ac:dyDescent="0.45">
      <c r="A42" s="717" t="str">
        <f>'DPNK-Stamm'!A7</f>
        <v>Krankenversicherung ASVG</v>
      </c>
      <c r="B42" s="718"/>
      <c r="C42" s="718"/>
      <c r="D42" s="718"/>
      <c r="E42" s="718"/>
      <c r="F42" s="719"/>
      <c r="G42" s="310" t="s">
        <v>82</v>
      </c>
      <c r="H42" s="239">
        <f>IF(G42=$E$38,'DPNK-Stamm'!H7,"")</f>
        <v>3.78E-2</v>
      </c>
      <c r="I42" s="49"/>
      <c r="J42" s="49"/>
      <c r="K42" s="172"/>
      <c r="L42" s="49"/>
      <c r="M42" s="49"/>
      <c r="N42" s="49"/>
      <c r="O42" s="49"/>
      <c r="P42" s="49"/>
      <c r="Q42" s="49"/>
      <c r="R42" s="49"/>
      <c r="S42" s="49"/>
      <c r="T42" s="49"/>
      <c r="U42" s="49"/>
      <c r="V42" s="49"/>
      <c r="W42" s="49"/>
      <c r="X42" s="49"/>
      <c r="Y42" s="49"/>
      <c r="Z42" s="49"/>
      <c r="AA42" s="49"/>
      <c r="AB42" s="49"/>
      <c r="AC42" s="49"/>
      <c r="AD42" s="49"/>
      <c r="AE42" s="49"/>
      <c r="AF42" s="49"/>
      <c r="AG42" s="49"/>
      <c r="AH42" s="49"/>
      <c r="AI42" s="49"/>
      <c r="AJ42" s="49"/>
      <c r="AK42" s="49"/>
      <c r="AL42" s="49"/>
    </row>
    <row r="43" spans="1:38" x14ac:dyDescent="0.45">
      <c r="A43" s="717" t="str">
        <f>'DPNK-Stamm'!A8</f>
        <v>Unfallversicherung</v>
      </c>
      <c r="B43" s="718"/>
      <c r="C43" s="718"/>
      <c r="D43" s="718"/>
      <c r="E43" s="718"/>
      <c r="F43" s="719"/>
      <c r="G43" s="310" t="s">
        <v>82</v>
      </c>
      <c r="H43" s="239">
        <f>IF(G43=$E$38,'DPNK-Stamm'!H8,"")</f>
        <v>1.0999999999999999E-2</v>
      </c>
      <c r="I43" s="49"/>
      <c r="J43" s="49"/>
      <c r="K43" s="172"/>
      <c r="L43" s="49"/>
      <c r="M43" s="49"/>
      <c r="N43" s="49"/>
      <c r="O43" s="49"/>
      <c r="P43" s="49"/>
      <c r="Q43" s="49"/>
      <c r="R43" s="49"/>
      <c r="S43" s="49"/>
      <c r="T43" s="49"/>
      <c r="U43" s="49"/>
      <c r="V43" s="49"/>
      <c r="W43" s="49"/>
      <c r="X43" s="49"/>
      <c r="Y43" s="49"/>
      <c r="Z43" s="49"/>
      <c r="AA43" s="49"/>
      <c r="AB43" s="49"/>
      <c r="AC43" s="49"/>
      <c r="AD43" s="49"/>
      <c r="AE43" s="49"/>
      <c r="AF43" s="49"/>
      <c r="AG43" s="49"/>
      <c r="AH43" s="49"/>
      <c r="AI43" s="49"/>
      <c r="AJ43" s="49"/>
      <c r="AK43" s="49"/>
      <c r="AL43" s="49"/>
    </row>
    <row r="44" spans="1:38" x14ac:dyDescent="0.45">
      <c r="A44" s="717" t="str">
        <f>'DPNK-Stamm'!A9</f>
        <v>Familienlastenausgleichsfonds (FLAF) - Vorgezogene Reduktion von 3,9% auf</v>
      </c>
      <c r="B44" s="718"/>
      <c r="C44" s="718"/>
      <c r="D44" s="718"/>
      <c r="E44" s="718"/>
      <c r="F44" s="719"/>
      <c r="G44" s="310" t="s">
        <v>82</v>
      </c>
      <c r="H44" s="239">
        <f>IF(G44=$E$38,'DPNK-Stamm'!H9,"")</f>
        <v>3.6999999999999998E-2</v>
      </c>
      <c r="I44" s="49"/>
      <c r="J44" s="49"/>
      <c r="K44" s="172"/>
      <c r="L44" s="49"/>
      <c r="M44" s="49"/>
      <c r="N44" s="49"/>
      <c r="O44" s="49"/>
      <c r="P44" s="49"/>
      <c r="Q44" s="49"/>
      <c r="R44" s="49"/>
      <c r="S44" s="49"/>
      <c r="T44" s="49"/>
      <c r="U44" s="49"/>
      <c r="V44" s="49"/>
      <c r="W44" s="49"/>
      <c r="X44" s="49"/>
      <c r="Y44" s="49"/>
      <c r="Z44" s="49"/>
      <c r="AA44" s="49"/>
      <c r="AB44" s="49"/>
      <c r="AC44" s="49"/>
      <c r="AD44" s="49"/>
      <c r="AE44" s="49"/>
      <c r="AF44" s="49"/>
      <c r="AG44" s="49"/>
      <c r="AH44" s="49"/>
      <c r="AI44" s="49"/>
      <c r="AJ44" s="49"/>
      <c r="AK44" s="49"/>
      <c r="AL44" s="49"/>
    </row>
    <row r="45" spans="1:38" x14ac:dyDescent="0.45">
      <c r="A45" s="717" t="str">
        <f>'DPNK-Stamm'!A10</f>
        <v>DZ zum FLAF (im Mittel; bitte zutreffenden Bundesländerwert eintragen)</v>
      </c>
      <c r="B45" s="718"/>
      <c r="C45" s="718"/>
      <c r="D45" s="718"/>
      <c r="E45" s="718"/>
      <c r="F45" s="719"/>
      <c r="G45" s="310" t="s">
        <v>82</v>
      </c>
      <c r="H45" s="239">
        <f>IF(G45=$E$38,'DPNK-Stamm'!H10,"")</f>
        <v>3.5999999999999999E-3</v>
      </c>
      <c r="I45" s="49"/>
      <c r="J45" s="49"/>
      <c r="K45" s="172"/>
      <c r="L45" s="49"/>
      <c r="M45" s="49"/>
      <c r="N45" s="49"/>
      <c r="O45" s="49"/>
      <c r="P45" s="49"/>
      <c r="Q45" s="49"/>
      <c r="R45" s="49"/>
      <c r="S45" s="49"/>
      <c r="T45" s="49"/>
      <c r="U45" s="49"/>
      <c r="V45" s="49"/>
      <c r="W45" s="49"/>
      <c r="X45" s="49"/>
      <c r="Y45" s="49"/>
      <c r="Z45" s="49"/>
      <c r="AA45" s="49"/>
      <c r="AB45" s="49"/>
      <c r="AC45" s="49"/>
      <c r="AD45" s="49"/>
      <c r="AE45" s="49"/>
      <c r="AF45" s="49"/>
      <c r="AG45" s="49"/>
      <c r="AH45" s="49"/>
      <c r="AI45" s="49"/>
      <c r="AJ45" s="49"/>
      <c r="AK45" s="49"/>
      <c r="AL45" s="49"/>
    </row>
    <row r="46" spans="1:38" x14ac:dyDescent="0.45">
      <c r="A46" s="717" t="str">
        <f>'DPNK-Stamm'!A11</f>
        <v>Wohnbauförderungsbeitrag</v>
      </c>
      <c r="B46" s="718"/>
      <c r="C46" s="718"/>
      <c r="D46" s="718"/>
      <c r="E46" s="718"/>
      <c r="F46" s="719"/>
      <c r="G46" s="310" t="s">
        <v>82</v>
      </c>
      <c r="H46" s="239">
        <f>IF(G46=$E$38,'DPNK-Stamm'!H11,"")</f>
        <v>5.0000000000000001E-3</v>
      </c>
      <c r="I46" s="49"/>
      <c r="J46" s="49"/>
      <c r="K46" s="172"/>
      <c r="L46" s="49"/>
      <c r="M46" s="49"/>
      <c r="N46" s="49"/>
      <c r="O46" s="49"/>
      <c r="P46" s="49"/>
      <c r="Q46" s="49"/>
      <c r="R46" s="49"/>
      <c r="S46" s="49"/>
      <c r="T46" s="49"/>
      <c r="U46" s="49"/>
      <c r="V46" s="49"/>
      <c r="W46" s="49"/>
      <c r="X46" s="49"/>
      <c r="Y46" s="49"/>
      <c r="Z46" s="49"/>
      <c r="AA46" s="49"/>
      <c r="AB46" s="49"/>
      <c r="AC46" s="49"/>
      <c r="AD46" s="49"/>
      <c r="AE46" s="49"/>
      <c r="AF46" s="49"/>
      <c r="AG46" s="49"/>
      <c r="AH46" s="49"/>
      <c r="AI46" s="49"/>
      <c r="AJ46" s="49"/>
      <c r="AK46" s="49"/>
      <c r="AL46" s="49"/>
    </row>
    <row r="47" spans="1:38" x14ac:dyDescent="0.45">
      <c r="A47" s="717" t="str">
        <f>'DPNK-Stamm'!A12</f>
        <v>Schlechtwetterentschädigungsbeitrag</v>
      </c>
      <c r="B47" s="718"/>
      <c r="C47" s="718"/>
      <c r="D47" s="718"/>
      <c r="E47" s="718"/>
      <c r="F47" s="719"/>
      <c r="G47" s="310" t="s">
        <v>82</v>
      </c>
      <c r="H47" s="239">
        <f>IF(G47=$E$38,'DPNK-Stamm'!H12,"")</f>
        <v>7.0000000000000001E-3</v>
      </c>
      <c r="I47" s="49"/>
      <c r="J47" s="49"/>
      <c r="K47" s="172"/>
      <c r="L47" s="49"/>
      <c r="M47" s="49"/>
      <c r="N47" s="49"/>
      <c r="O47" s="49"/>
      <c r="P47" s="49"/>
      <c r="Q47" s="49"/>
      <c r="R47" s="49"/>
      <c r="S47" s="49"/>
      <c r="T47" s="49"/>
      <c r="U47" s="49"/>
      <c r="V47" s="49"/>
      <c r="W47" s="49"/>
      <c r="X47" s="49"/>
      <c r="Y47" s="49"/>
      <c r="Z47" s="49"/>
      <c r="AA47" s="49"/>
      <c r="AB47" s="49"/>
      <c r="AC47" s="49"/>
      <c r="AD47" s="49"/>
      <c r="AE47" s="49"/>
      <c r="AF47" s="49"/>
      <c r="AG47" s="49"/>
      <c r="AH47" s="49"/>
      <c r="AI47" s="49"/>
      <c r="AJ47" s="49"/>
      <c r="AK47" s="49"/>
      <c r="AL47" s="49"/>
    </row>
    <row r="48" spans="1:38" x14ac:dyDescent="0.45">
      <c r="A48" s="717" t="str">
        <f>'DPNK-Stamm'!A13</f>
        <v>Kommunalsteuer</v>
      </c>
      <c r="B48" s="718"/>
      <c r="C48" s="718"/>
      <c r="D48" s="718"/>
      <c r="E48" s="718"/>
      <c r="F48" s="719"/>
      <c r="G48" s="310" t="s">
        <v>82</v>
      </c>
      <c r="H48" s="239">
        <f>IF(G48=$E$38,'DPNK-Stamm'!H13,"")</f>
        <v>0.03</v>
      </c>
      <c r="I48" s="49"/>
      <c r="J48" s="49"/>
      <c r="K48" s="172"/>
      <c r="L48" s="49"/>
      <c r="M48" s="49"/>
      <c r="N48" s="49"/>
      <c r="O48" s="49"/>
      <c r="P48" s="49"/>
      <c r="Q48" s="49"/>
      <c r="R48" s="49"/>
      <c r="S48" s="49"/>
      <c r="T48" s="49"/>
      <c r="U48" s="49"/>
      <c r="V48" s="49"/>
      <c r="W48" s="49"/>
      <c r="X48" s="49"/>
      <c r="Y48" s="49"/>
      <c r="Z48" s="49"/>
      <c r="AA48" s="49"/>
      <c r="AB48" s="49"/>
      <c r="AC48" s="49"/>
      <c r="AD48" s="49"/>
      <c r="AE48" s="49"/>
      <c r="AF48" s="49"/>
      <c r="AG48" s="49"/>
      <c r="AH48" s="49"/>
      <c r="AI48" s="49"/>
      <c r="AJ48" s="49"/>
      <c r="AK48" s="49"/>
      <c r="AL48" s="49"/>
    </row>
    <row r="49" spans="1:38" x14ac:dyDescent="0.45">
      <c r="A49" s="717" t="str">
        <f>'DPNK-Stamm'!A14</f>
        <v>Abfertigung-Neu (Betriebl. Mitarbeitervorsorge)</v>
      </c>
      <c r="B49" s="718"/>
      <c r="C49" s="718"/>
      <c r="D49" s="718"/>
      <c r="E49" s="718"/>
      <c r="F49" s="719"/>
      <c r="G49" s="310" t="s">
        <v>84</v>
      </c>
      <c r="H49" s="239" t="str">
        <f>IF(G49=$E$38,'DPNK-Stamm'!H14,"")</f>
        <v/>
      </c>
      <c r="I49" s="49"/>
      <c r="J49" s="49"/>
      <c r="K49" s="172"/>
      <c r="L49" s="49"/>
      <c r="M49" s="49"/>
      <c r="N49" s="49"/>
      <c r="O49" s="49"/>
      <c r="P49" s="49"/>
      <c r="Q49" s="49"/>
      <c r="R49" s="49"/>
      <c r="S49" s="49"/>
      <c r="T49" s="49"/>
      <c r="U49" s="49"/>
      <c r="V49" s="49"/>
      <c r="W49" s="49"/>
      <c r="X49" s="49"/>
      <c r="Y49" s="49"/>
      <c r="Z49" s="49"/>
      <c r="AA49" s="49"/>
      <c r="AB49" s="49"/>
      <c r="AC49" s="49"/>
      <c r="AD49" s="49"/>
      <c r="AE49" s="49"/>
      <c r="AF49" s="49"/>
      <c r="AG49" s="49"/>
      <c r="AH49" s="49"/>
      <c r="AI49" s="49"/>
      <c r="AJ49" s="49"/>
      <c r="AK49" s="49"/>
      <c r="AL49" s="49"/>
    </row>
    <row r="50" spans="1:38" x14ac:dyDescent="0.45">
      <c r="A50" s="618" t="str">
        <f>'DPNK-Stamm'!A15</f>
        <v>frei</v>
      </c>
      <c r="B50" s="619"/>
      <c r="C50" s="619"/>
      <c r="D50" s="619"/>
      <c r="E50" s="619"/>
      <c r="F50" s="830"/>
      <c r="G50" s="310"/>
      <c r="H50" s="239" t="str">
        <f>IF(G50=$E$38,'DPNK-Stamm'!H15,"")</f>
        <v/>
      </c>
      <c r="I50" s="49"/>
      <c r="J50" s="49"/>
      <c r="K50" s="172"/>
      <c r="L50" s="49"/>
      <c r="M50" s="49"/>
      <c r="N50" s="49"/>
      <c r="O50" s="49"/>
      <c r="P50" s="49"/>
      <c r="Q50" s="49"/>
      <c r="R50" s="49"/>
      <c r="S50" s="49"/>
      <c r="T50" s="49"/>
      <c r="U50" s="49"/>
      <c r="V50" s="49"/>
      <c r="W50" s="49"/>
      <c r="X50" s="49"/>
      <c r="Y50" s="49"/>
      <c r="Z50" s="49"/>
      <c r="AA50" s="49"/>
      <c r="AB50" s="49"/>
      <c r="AC50" s="49"/>
      <c r="AD50" s="49"/>
      <c r="AE50" s="49"/>
      <c r="AF50" s="49"/>
      <c r="AG50" s="49"/>
      <c r="AH50" s="49"/>
      <c r="AI50" s="49"/>
      <c r="AJ50" s="49"/>
      <c r="AK50" s="49"/>
      <c r="AL50" s="49"/>
    </row>
    <row r="51" spans="1:38" x14ac:dyDescent="0.45">
      <c r="A51" s="740" t="str">
        <f>'DPNK-Stamm'!A16</f>
        <v>frei</v>
      </c>
      <c r="B51" s="741"/>
      <c r="C51" s="741"/>
      <c r="D51" s="741"/>
      <c r="E51" s="741"/>
      <c r="F51" s="837"/>
      <c r="G51" s="311"/>
      <c r="H51" s="240" t="str">
        <f>IF(G51=$E$38,'DPNK-Stamm'!H16,"")</f>
        <v/>
      </c>
      <c r="I51" s="49"/>
      <c r="J51" s="49"/>
      <c r="K51" s="172"/>
      <c r="L51" s="49"/>
      <c r="M51" s="49"/>
      <c r="N51" s="49"/>
      <c r="O51" s="49"/>
      <c r="P51" s="49"/>
      <c r="Q51" s="49"/>
      <c r="R51" s="49"/>
      <c r="S51" s="49"/>
      <c r="T51" s="49"/>
      <c r="U51" s="49"/>
      <c r="V51" s="49"/>
      <c r="W51" s="49"/>
      <c r="X51" s="49"/>
      <c r="Y51" s="49"/>
      <c r="Z51" s="49"/>
      <c r="AA51" s="49"/>
      <c r="AB51" s="49"/>
      <c r="AC51" s="49"/>
      <c r="AD51" s="49"/>
      <c r="AE51" s="49"/>
      <c r="AF51" s="49"/>
      <c r="AG51" s="49"/>
      <c r="AH51" s="49"/>
      <c r="AI51" s="49"/>
      <c r="AJ51" s="49"/>
      <c r="AK51" s="49"/>
      <c r="AL51" s="49"/>
    </row>
    <row r="52" spans="1:38" x14ac:dyDescent="0.45">
      <c r="A52" s="194" t="s">
        <v>42</v>
      </c>
      <c r="B52" s="106"/>
      <c r="C52" s="106"/>
      <c r="D52" s="106"/>
      <c r="E52" s="106"/>
      <c r="F52" s="106"/>
      <c r="G52" s="106"/>
      <c r="H52" s="70">
        <f>SUM(H39:H51)</f>
        <v>0.28739999999999999</v>
      </c>
      <c r="I52" s="49"/>
      <c r="J52" s="49"/>
      <c r="K52" s="172"/>
      <c r="L52" s="49"/>
      <c r="M52" s="49"/>
      <c r="N52" s="49"/>
      <c r="O52" s="49"/>
      <c r="P52" s="49"/>
      <c r="Q52" s="49"/>
      <c r="R52" s="49"/>
      <c r="S52" s="49"/>
      <c r="T52" s="49"/>
      <c r="U52" s="49"/>
      <c r="V52" s="49"/>
      <c r="W52" s="49"/>
      <c r="X52" s="49"/>
      <c r="Y52" s="49"/>
      <c r="Z52" s="49"/>
      <c r="AA52" s="49"/>
      <c r="AB52" s="49"/>
      <c r="AC52" s="49"/>
      <c r="AD52" s="49"/>
      <c r="AE52" s="49"/>
      <c r="AF52" s="49"/>
      <c r="AG52" s="49"/>
      <c r="AH52" s="49"/>
      <c r="AI52" s="49"/>
      <c r="AJ52" s="49"/>
      <c r="AK52" s="49"/>
      <c r="AL52" s="49"/>
    </row>
    <row r="53" spans="1:38" x14ac:dyDescent="0.45">
      <c r="A53" s="734"/>
      <c r="B53" s="734"/>
      <c r="C53" s="734"/>
      <c r="D53" s="734"/>
      <c r="E53" s="734"/>
      <c r="F53" s="734"/>
      <c r="G53" s="734"/>
      <c r="H53" s="734"/>
      <c r="I53" s="49"/>
      <c r="J53" s="49"/>
      <c r="K53" s="172"/>
      <c r="L53" s="49"/>
      <c r="M53" s="49"/>
      <c r="N53" s="49"/>
      <c r="O53" s="49"/>
      <c r="P53" s="49"/>
      <c r="Q53" s="49"/>
      <c r="R53" s="49"/>
      <c r="S53" s="49"/>
      <c r="T53" s="49"/>
      <c r="U53" s="49"/>
      <c r="V53" s="49"/>
      <c r="W53" s="49"/>
      <c r="X53" s="49"/>
      <c r="Y53" s="49"/>
      <c r="Z53" s="49"/>
      <c r="AA53" s="49"/>
      <c r="AB53" s="49"/>
      <c r="AC53" s="49"/>
      <c r="AD53" s="49"/>
      <c r="AE53" s="49"/>
      <c r="AF53" s="49"/>
      <c r="AG53" s="49"/>
      <c r="AH53" s="49"/>
      <c r="AI53" s="49"/>
      <c r="AJ53" s="49"/>
      <c r="AK53" s="49"/>
      <c r="AL53" s="49"/>
    </row>
    <row r="54" spans="1:38" x14ac:dyDescent="0.45">
      <c r="A54" s="827" t="str">
        <f>'DPNK-Stamm'!A20</f>
        <v>DPNK auf laufendes Entgelt</v>
      </c>
      <c r="B54" s="828"/>
      <c r="C54" s="828"/>
      <c r="D54" s="828"/>
      <c r="E54" s="828"/>
      <c r="F54" s="828"/>
      <c r="G54" s="828"/>
      <c r="H54" s="72">
        <f>H52</f>
        <v>0.28739999999999999</v>
      </c>
      <c r="I54" s="49"/>
      <c r="J54" s="49"/>
      <c r="K54" s="172"/>
      <c r="L54" s="49"/>
      <c r="M54" s="49"/>
      <c r="N54" s="49"/>
      <c r="O54" s="49"/>
      <c r="P54" s="49"/>
      <c r="Q54" s="49"/>
      <c r="R54" s="49"/>
      <c r="S54" s="49"/>
      <c r="T54" s="49"/>
      <c r="U54" s="49"/>
      <c r="V54" s="49"/>
      <c r="W54" s="49"/>
      <c r="X54" s="49"/>
      <c r="Y54" s="49"/>
      <c r="Z54" s="49"/>
      <c r="AA54" s="49"/>
      <c r="AB54" s="49"/>
      <c r="AC54" s="49"/>
      <c r="AD54" s="49"/>
      <c r="AE54" s="49"/>
      <c r="AF54" s="49"/>
      <c r="AG54" s="49"/>
      <c r="AH54" s="49"/>
      <c r="AI54" s="49"/>
      <c r="AJ54" s="49"/>
      <c r="AK54" s="49"/>
      <c r="AL54" s="49"/>
    </row>
    <row r="55" spans="1:38" x14ac:dyDescent="0.45">
      <c r="A55" s="824" t="str">
        <f>'DPNK-Stamm'!A21</f>
        <v>abzüglich Wohnbauförderungsbeitrag</v>
      </c>
      <c r="B55" s="825"/>
      <c r="C55" s="825"/>
      <c r="D55" s="825"/>
      <c r="E55" s="825"/>
      <c r="F55" s="825"/>
      <c r="G55" s="826"/>
      <c r="H55" s="243">
        <f>'DPNK-Stamm'!H21</f>
        <v>-5.0000000000000001E-3</v>
      </c>
      <c r="I55" s="49"/>
      <c r="J55" s="49"/>
      <c r="K55" s="172"/>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row>
    <row r="56" spans="1:38" x14ac:dyDescent="0.45">
      <c r="A56" s="740">
        <f>'DPNK-Stamm'!A22</f>
        <v>0</v>
      </c>
      <c r="B56" s="741"/>
      <c r="C56" s="741"/>
      <c r="D56" s="741"/>
      <c r="E56" s="741"/>
      <c r="F56" s="741"/>
      <c r="G56" s="292"/>
      <c r="H56" s="71">
        <f>'DPNK-Stamm'!H22</f>
        <v>0</v>
      </c>
      <c r="I56" s="49"/>
      <c r="J56" s="49"/>
      <c r="K56" s="172"/>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row>
    <row r="57" spans="1:38" x14ac:dyDescent="0.45">
      <c r="A57" s="735" t="str">
        <f>'DPNK-Stamm'!A23</f>
        <v>Direkte Personalnebenkosten auf Sonderzahlungen</v>
      </c>
      <c r="B57" s="736"/>
      <c r="C57" s="736"/>
      <c r="D57" s="736"/>
      <c r="E57" s="736"/>
      <c r="F57" s="736"/>
      <c r="G57" s="736"/>
      <c r="H57" s="70">
        <f>SUM(H54:H56)</f>
        <v>0.28239999999999998</v>
      </c>
      <c r="I57" s="49"/>
      <c r="J57" s="49"/>
      <c r="K57" s="172"/>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row>
    <row r="58" spans="1:38" x14ac:dyDescent="0.45">
      <c r="A58" s="807" t="str">
        <f>'DPNK-Stamm'!A24</f>
        <v>Mittelwert</v>
      </c>
      <c r="B58" s="808"/>
      <c r="C58" s="808"/>
      <c r="D58" s="808"/>
      <c r="E58" s="808"/>
      <c r="F58" s="808"/>
      <c r="G58" s="808"/>
      <c r="H58" s="72">
        <f>(H52+H57)/2</f>
        <v>0.28489999999999999</v>
      </c>
      <c r="I58" s="49"/>
      <c r="J58" s="49"/>
      <c r="K58" s="172"/>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row>
    <row r="59" spans="1:38" x14ac:dyDescent="0.45">
      <c r="A59" s="806"/>
      <c r="B59" s="806"/>
      <c r="C59" s="806"/>
      <c r="D59" s="806"/>
      <c r="E59" s="806"/>
      <c r="F59" s="806"/>
      <c r="G59" s="806"/>
      <c r="H59" s="806"/>
      <c r="I59" s="49"/>
      <c r="J59" s="49"/>
      <c r="K59" s="172"/>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row>
    <row r="60" spans="1:38" x14ac:dyDescent="0.45">
      <c r="A60" s="73" t="s">
        <v>1</v>
      </c>
      <c r="B60" s="74"/>
      <c r="C60" s="74"/>
      <c r="D60" s="74"/>
      <c r="E60" s="75"/>
      <c r="F60" s="75"/>
      <c r="G60" s="76" t="s">
        <v>2</v>
      </c>
      <c r="H60" s="737" t="s">
        <v>44</v>
      </c>
      <c r="I60" s="66"/>
      <c r="J60" s="66"/>
      <c r="K60" s="67"/>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row>
    <row r="61" spans="1:38" x14ac:dyDescent="0.45">
      <c r="A61" s="77" t="s">
        <v>4</v>
      </c>
      <c r="B61" s="78"/>
      <c r="C61" s="78"/>
      <c r="D61" s="78"/>
      <c r="E61" s="79"/>
      <c r="F61" s="79"/>
      <c r="G61" s="80">
        <v>365.25</v>
      </c>
      <c r="H61" s="738"/>
      <c r="I61" s="66"/>
      <c r="J61" s="66"/>
      <c r="K61" s="67"/>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row>
    <row r="62" spans="1:38" x14ac:dyDescent="0.45">
      <c r="A62" s="81" t="s">
        <v>5</v>
      </c>
      <c r="B62" s="82"/>
      <c r="C62" s="82"/>
      <c r="D62" s="82"/>
      <c r="E62" s="83"/>
      <c r="F62" s="83"/>
      <c r="G62" s="84">
        <f>-G61/7*2</f>
        <v>-104.35714285714286</v>
      </c>
      <c r="H62" s="85"/>
      <c r="I62" s="66"/>
      <c r="J62" s="66"/>
      <c r="K62" s="67"/>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row>
    <row r="63" spans="1:38" x14ac:dyDescent="0.45">
      <c r="A63" s="86" t="s">
        <v>7</v>
      </c>
      <c r="B63" s="78"/>
      <c r="C63" s="78"/>
      <c r="D63" s="78"/>
      <c r="E63" s="79"/>
      <c r="F63" s="79"/>
      <c r="G63" s="87">
        <f>SUM(G61:G62)</f>
        <v>260.89285714285711</v>
      </c>
      <c r="H63" s="85"/>
      <c r="I63" s="66"/>
      <c r="J63" s="66"/>
      <c r="K63" s="67"/>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row>
    <row r="64" spans="1:38" x14ac:dyDescent="0.45">
      <c r="A64" s="88" t="s">
        <v>45</v>
      </c>
      <c r="B64" s="89"/>
      <c r="C64" s="89"/>
      <c r="D64" s="89"/>
      <c r="E64" s="90"/>
      <c r="F64" s="90"/>
      <c r="G64" s="91">
        <v>-10.5</v>
      </c>
      <c r="H64" s="739">
        <f>-(G64+G65)</f>
        <v>11.93</v>
      </c>
      <c r="I64" s="66"/>
      <c r="J64" s="66"/>
      <c r="K64" s="67"/>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row>
    <row r="65" spans="1:38" x14ac:dyDescent="0.45">
      <c r="A65" s="88" t="s">
        <v>260</v>
      </c>
      <c r="B65" s="89"/>
      <c r="C65" s="89"/>
      <c r="D65" s="92"/>
      <c r="E65" s="90"/>
      <c r="F65" s="503">
        <v>1</v>
      </c>
      <c r="G65" s="91">
        <v>-1.43</v>
      </c>
      <c r="H65" s="739"/>
      <c r="I65" s="66"/>
      <c r="J65" s="66"/>
      <c r="K65" s="67"/>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row>
    <row r="66" spans="1:38" x14ac:dyDescent="0.45">
      <c r="A66" s="88" t="s">
        <v>46</v>
      </c>
      <c r="B66" s="89"/>
      <c r="C66" s="794"/>
      <c r="D66" s="795"/>
      <c r="E66" s="90"/>
      <c r="F66" s="90"/>
      <c r="G66" s="91"/>
      <c r="H66" s="93"/>
      <c r="I66" s="66"/>
      <c r="J66" s="66"/>
      <c r="K66" s="67"/>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row>
    <row r="67" spans="1:38" x14ac:dyDescent="0.45">
      <c r="A67" s="94"/>
      <c r="B67" s="95">
        <v>5</v>
      </c>
      <c r="C67" s="796">
        <v>5</v>
      </c>
      <c r="D67" s="796"/>
      <c r="E67" s="312">
        <v>0.85</v>
      </c>
      <c r="F67" s="49"/>
      <c r="G67" s="91">
        <f>-5*B67*E67</f>
        <v>-21.25</v>
      </c>
      <c r="H67" s="739">
        <f>-(G67+G68)</f>
        <v>25.75</v>
      </c>
      <c r="I67" s="49"/>
      <c r="J67" s="66"/>
      <c r="K67" s="67"/>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row>
    <row r="68" spans="1:38" x14ac:dyDescent="0.45">
      <c r="A68" s="96"/>
      <c r="B68" s="97">
        <v>6</v>
      </c>
      <c r="C68" s="796">
        <v>5</v>
      </c>
      <c r="D68" s="796"/>
      <c r="E68" s="98">
        <f>1-E67</f>
        <v>0.15000000000000002</v>
      </c>
      <c r="F68" s="49"/>
      <c r="G68" s="84">
        <f>-5*B68*E68</f>
        <v>-4.5000000000000009</v>
      </c>
      <c r="H68" s="739"/>
      <c r="I68" s="49"/>
      <c r="J68" s="66"/>
      <c r="K68" s="67"/>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row>
    <row r="69" spans="1:38" x14ac:dyDescent="0.45">
      <c r="A69" s="86" t="s">
        <v>15</v>
      </c>
      <c r="B69" s="109"/>
      <c r="C69" s="78"/>
      <c r="D69" s="78"/>
      <c r="E69" s="79"/>
      <c r="F69" s="79"/>
      <c r="G69" s="87">
        <f>SUM(G63:G68)</f>
        <v>223.2128571428571</v>
      </c>
      <c r="H69" s="93"/>
      <c r="I69" s="66"/>
      <c r="J69" s="66"/>
      <c r="K69" s="67"/>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row>
    <row r="70" spans="1:38" x14ac:dyDescent="0.45">
      <c r="A70" s="99" t="s">
        <v>290</v>
      </c>
      <c r="B70" s="89"/>
      <c r="C70" s="89"/>
      <c r="D70" s="89"/>
      <c r="E70" s="90"/>
      <c r="F70" s="90"/>
      <c r="G70" s="100">
        <v>-11</v>
      </c>
      <c r="H70" s="739">
        <f>-(G70+G71)</f>
        <v>13.5</v>
      </c>
      <c r="I70" s="66"/>
      <c r="J70" s="66"/>
      <c r="K70" s="67"/>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row>
    <row r="71" spans="1:38" x14ac:dyDescent="0.45">
      <c r="A71" s="101" t="s">
        <v>291</v>
      </c>
      <c r="B71" s="82"/>
      <c r="C71" s="82"/>
      <c r="D71" s="82"/>
      <c r="E71" s="83"/>
      <c r="F71" s="83"/>
      <c r="G71" s="100">
        <v>-2.5</v>
      </c>
      <c r="H71" s="739"/>
      <c r="I71" s="66"/>
      <c r="J71" s="66"/>
      <c r="K71" s="67"/>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row>
    <row r="72" spans="1:38" x14ac:dyDescent="0.45">
      <c r="A72" s="86" t="s">
        <v>287</v>
      </c>
      <c r="B72" s="109"/>
      <c r="C72" s="78"/>
      <c r="D72" s="78"/>
      <c r="E72" s="79"/>
      <c r="F72" s="79"/>
      <c r="G72" s="102">
        <f>SUM(G69:G71)</f>
        <v>209.7128571428571</v>
      </c>
      <c r="H72" s="93"/>
      <c r="I72" s="66"/>
      <c r="J72" s="66"/>
      <c r="K72" s="67"/>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row>
    <row r="73" spans="1:38" x14ac:dyDescent="0.45">
      <c r="A73" s="99" t="s">
        <v>292</v>
      </c>
      <c r="B73" s="89"/>
      <c r="C73" s="89"/>
      <c r="D73" s="89"/>
      <c r="E73" s="90"/>
      <c r="F73" s="90"/>
      <c r="G73" s="100">
        <v>-6.5</v>
      </c>
      <c r="H73" s="103">
        <f>-G73</f>
        <v>6.5</v>
      </c>
      <c r="I73" s="66"/>
      <c r="J73" s="66"/>
      <c r="K73" s="67"/>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row>
    <row r="74" spans="1:38" x14ac:dyDescent="0.45">
      <c r="A74" s="88" t="s">
        <v>289</v>
      </c>
      <c r="B74" s="89"/>
      <c r="C74" s="89"/>
      <c r="D74" s="89"/>
      <c r="E74" s="90"/>
      <c r="F74" s="90"/>
      <c r="G74" s="100">
        <v>-7.5</v>
      </c>
      <c r="H74" s="103">
        <f>-G74</f>
        <v>7.5</v>
      </c>
      <c r="I74" s="66"/>
      <c r="J74" s="66"/>
      <c r="K74" s="67"/>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row>
    <row r="75" spans="1:38" x14ac:dyDescent="0.45">
      <c r="A75" s="104" t="s">
        <v>288</v>
      </c>
      <c r="B75" s="105"/>
      <c r="C75" s="105"/>
      <c r="D75" s="105"/>
      <c r="E75" s="106"/>
      <c r="F75" s="106"/>
      <c r="G75" s="107">
        <f>SUM(G72:G74)</f>
        <v>195.7128571428571</v>
      </c>
      <c r="H75" s="108">
        <f>SUM(H61:H74)</f>
        <v>65.180000000000007</v>
      </c>
      <c r="I75" s="66"/>
      <c r="J75" s="66"/>
      <c r="K75" s="67"/>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row>
    <row r="76" spans="1:38" x14ac:dyDescent="0.45">
      <c r="A76" s="734"/>
      <c r="B76" s="734"/>
      <c r="C76" s="734"/>
      <c r="D76" s="734"/>
      <c r="E76" s="734"/>
      <c r="F76" s="734"/>
      <c r="G76" s="734"/>
      <c r="H76" s="734"/>
      <c r="I76" s="66"/>
      <c r="J76" s="66"/>
      <c r="K76" s="67"/>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row>
    <row r="77" spans="1:38" x14ac:dyDescent="0.45">
      <c r="A77" s="86" t="s">
        <v>19</v>
      </c>
      <c r="B77" s="109"/>
      <c r="C77" s="109"/>
      <c r="D77" s="109"/>
      <c r="E77" s="110"/>
      <c r="F77" s="111"/>
      <c r="G77" s="79"/>
      <c r="H77" s="79"/>
      <c r="I77" s="79"/>
      <c r="J77" s="112"/>
      <c r="K77" s="686" t="s">
        <v>47</v>
      </c>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row>
    <row r="78" spans="1:38" x14ac:dyDescent="0.45">
      <c r="A78" s="68" t="s">
        <v>202</v>
      </c>
      <c r="B78" s="69"/>
      <c r="C78" s="69"/>
      <c r="D78" s="69"/>
      <c r="E78" s="113"/>
      <c r="F78" s="114"/>
      <c r="G78" s="76" t="s">
        <v>18</v>
      </c>
      <c r="H78" s="76" t="s">
        <v>20</v>
      </c>
      <c r="I78" s="115" t="s">
        <v>49</v>
      </c>
      <c r="J78" s="116" t="s">
        <v>50</v>
      </c>
      <c r="K78" s="687"/>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row>
    <row r="79" spans="1:38" x14ac:dyDescent="0.45">
      <c r="A79" s="117"/>
      <c r="B79" s="118"/>
      <c r="C79" s="118"/>
      <c r="D79" s="118"/>
      <c r="E79" s="119"/>
      <c r="F79" s="119"/>
      <c r="G79" s="290"/>
      <c r="H79" s="290"/>
      <c r="I79" s="121"/>
      <c r="J79" s="122"/>
      <c r="K79" s="687"/>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row>
    <row r="80" spans="1:38" x14ac:dyDescent="0.45">
      <c r="A80" s="123" t="s">
        <v>51</v>
      </c>
      <c r="B80" s="119"/>
      <c r="C80" s="119"/>
      <c r="D80" s="119"/>
      <c r="E80" s="119"/>
      <c r="F80" s="119"/>
      <c r="G80" s="124">
        <f>G75</f>
        <v>195.7128571428571</v>
      </c>
      <c r="H80" s="125">
        <f>G80/G80</f>
        <v>1</v>
      </c>
      <c r="I80" s="126">
        <f>H$52</f>
        <v>0.28739999999999999</v>
      </c>
      <c r="J80" s="127">
        <f>H80*(1+I80)</f>
        <v>1.2873999999999999</v>
      </c>
      <c r="K80" s="687"/>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row>
    <row r="81" spans="1:38" x14ac:dyDescent="0.45">
      <c r="A81" s="123" t="s">
        <v>52</v>
      </c>
      <c r="B81" s="89"/>
      <c r="C81" s="89"/>
      <c r="D81" s="89"/>
      <c r="E81" s="89"/>
      <c r="F81" s="89"/>
      <c r="G81" s="128"/>
      <c r="H81" s="129"/>
      <c r="I81" s="126"/>
      <c r="J81" s="130"/>
      <c r="K81" s="687"/>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row>
    <row r="82" spans="1:38" x14ac:dyDescent="0.45">
      <c r="A82" s="131" t="s">
        <v>53</v>
      </c>
      <c r="B82" s="89"/>
      <c r="C82" s="89"/>
      <c r="D82" s="89"/>
      <c r="E82" s="89"/>
      <c r="F82" s="89"/>
      <c r="G82" s="128"/>
      <c r="H82" s="129"/>
      <c r="I82" s="126"/>
      <c r="J82" s="130"/>
      <c r="K82" s="688"/>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row>
    <row r="83" spans="1:38" x14ac:dyDescent="0.45">
      <c r="A83" s="132"/>
      <c r="B83" s="89" t="s">
        <v>54</v>
      </c>
      <c r="C83" s="89"/>
      <c r="D83" s="89"/>
      <c r="E83" s="89"/>
      <c r="F83" s="89"/>
      <c r="G83" s="128">
        <f>H64</f>
        <v>11.93</v>
      </c>
      <c r="H83" s="129">
        <f>G83/G$80</f>
        <v>6.0956649318608176E-2</v>
      </c>
      <c r="I83" s="126">
        <f>H$52</f>
        <v>0.28739999999999999</v>
      </c>
      <c r="J83" s="127">
        <f>H83*(1+I83)</f>
        <v>7.8475590332776152E-2</v>
      </c>
      <c r="K83" s="133">
        <v>0</v>
      </c>
      <c r="L83" s="49"/>
      <c r="M83" s="49"/>
      <c r="N83" s="330">
        <f>IF($K83=0,$J83,0)</f>
        <v>7.8475590332776152E-2</v>
      </c>
      <c r="O83" s="330">
        <f>IF($K83=1,$J83,0)</f>
        <v>0</v>
      </c>
      <c r="P83" s="330">
        <f>IF($K83=2,$J83,0)</f>
        <v>0</v>
      </c>
      <c r="Q83" s="330">
        <f>IF($K83=3,$J83,0)</f>
        <v>0</v>
      </c>
      <c r="R83" s="49"/>
      <c r="S83" s="49"/>
      <c r="T83" s="49"/>
      <c r="U83" s="49"/>
      <c r="V83" s="49"/>
      <c r="W83" s="49"/>
      <c r="X83" s="49"/>
      <c r="Y83" s="49"/>
      <c r="Z83" s="49"/>
      <c r="AA83" s="49"/>
      <c r="AB83" s="49"/>
      <c r="AC83" s="49"/>
      <c r="AD83" s="49"/>
      <c r="AE83" s="49"/>
      <c r="AF83" s="49"/>
      <c r="AG83" s="49"/>
      <c r="AH83" s="49"/>
      <c r="AI83" s="49"/>
      <c r="AJ83" s="49"/>
      <c r="AK83" s="49"/>
      <c r="AL83" s="49"/>
    </row>
    <row r="84" spans="1:38" x14ac:dyDescent="0.45">
      <c r="A84" s="132"/>
      <c r="B84" s="89" t="s">
        <v>55</v>
      </c>
      <c r="C84" s="89"/>
      <c r="D84" s="89"/>
      <c r="E84" s="89"/>
      <c r="F84" s="89"/>
      <c r="G84" s="128">
        <f>H70</f>
        <v>13.5</v>
      </c>
      <c r="H84" s="129">
        <f t="shared" ref="H84:H85" si="1">G84/G$80</f>
        <v>6.8978605683253175E-2</v>
      </c>
      <c r="I84" s="126">
        <f>H$52</f>
        <v>0.28739999999999999</v>
      </c>
      <c r="J84" s="127">
        <f>H84*(1+I84)</f>
        <v>8.8803056956620136E-2</v>
      </c>
      <c r="K84" s="133">
        <v>0</v>
      </c>
      <c r="L84" s="49"/>
      <c r="M84" s="49"/>
      <c r="N84" s="330">
        <f t="shared" ref="N84:N128" si="2">IF($K84=0,$J84,0)</f>
        <v>8.8803056956620136E-2</v>
      </c>
      <c r="O84" s="330">
        <f t="shared" ref="O84:O128" si="3">IF($K84=1,$J84,0)</f>
        <v>0</v>
      </c>
      <c r="P84" s="330">
        <f t="shared" ref="P84:P128" si="4">IF($K84=2,$J84,0)</f>
        <v>0</v>
      </c>
      <c r="Q84" s="330">
        <f t="shared" ref="Q84:Q128" si="5">IF($K84=3,$J84,0)</f>
        <v>0</v>
      </c>
      <c r="R84" s="49"/>
      <c r="S84" s="49"/>
      <c r="T84" s="49"/>
      <c r="U84" s="49"/>
      <c r="V84" s="49"/>
      <c r="W84" s="49"/>
      <c r="X84" s="49"/>
      <c r="Y84" s="49"/>
      <c r="Z84" s="49"/>
      <c r="AA84" s="49"/>
      <c r="AB84" s="49"/>
      <c r="AC84" s="49"/>
      <c r="AD84" s="49"/>
      <c r="AE84" s="49"/>
      <c r="AF84" s="49"/>
      <c r="AG84" s="49"/>
      <c r="AH84" s="49"/>
      <c r="AI84" s="49"/>
      <c r="AJ84" s="49"/>
      <c r="AK84" s="49"/>
      <c r="AL84" s="49"/>
    </row>
    <row r="85" spans="1:38" x14ac:dyDescent="0.45">
      <c r="A85" s="132"/>
      <c r="B85" s="92" t="s">
        <v>56</v>
      </c>
      <c r="C85" s="89"/>
      <c r="D85" s="89"/>
      <c r="E85" s="89"/>
      <c r="F85" s="89"/>
      <c r="G85" s="128">
        <f>H74</f>
        <v>7.5</v>
      </c>
      <c r="H85" s="129">
        <f t="shared" si="1"/>
        <v>3.8321447601807321E-2</v>
      </c>
      <c r="I85" s="126">
        <f>H$52</f>
        <v>0.28739999999999999</v>
      </c>
      <c r="J85" s="127">
        <f t="shared" ref="J85" si="6">H85*(1+I85)</f>
        <v>4.9335031642566737E-2</v>
      </c>
      <c r="K85" s="133">
        <v>0</v>
      </c>
      <c r="L85" s="49"/>
      <c r="M85" s="49"/>
      <c r="N85" s="330">
        <f t="shared" si="2"/>
        <v>4.9335031642566737E-2</v>
      </c>
      <c r="O85" s="330">
        <f t="shared" si="3"/>
        <v>0</v>
      </c>
      <c r="P85" s="330">
        <f t="shared" si="4"/>
        <v>0</v>
      </c>
      <c r="Q85" s="330">
        <f t="shared" si="5"/>
        <v>0</v>
      </c>
      <c r="R85" s="49"/>
      <c r="S85" s="49"/>
      <c r="T85" s="49"/>
      <c r="U85" s="49"/>
      <c r="V85" s="49"/>
      <c r="W85" s="49"/>
      <c r="X85" s="49"/>
      <c r="Y85" s="49"/>
      <c r="Z85" s="49"/>
      <c r="AA85" s="49"/>
      <c r="AB85" s="49"/>
      <c r="AC85" s="49"/>
      <c r="AD85" s="49"/>
      <c r="AE85" s="49"/>
      <c r="AF85" s="49"/>
      <c r="AG85" s="49"/>
      <c r="AH85" s="49"/>
      <c r="AI85" s="49"/>
      <c r="AJ85" s="49"/>
      <c r="AK85" s="49"/>
      <c r="AL85" s="49"/>
    </row>
    <row r="86" spans="1:38" x14ac:dyDescent="0.45">
      <c r="A86" s="132"/>
      <c r="B86" s="92" t="s">
        <v>57</v>
      </c>
      <c r="C86" s="89"/>
      <c r="D86" s="89"/>
      <c r="E86" s="89"/>
      <c r="F86" s="89"/>
      <c r="G86" s="128"/>
      <c r="H86" s="129"/>
      <c r="I86" s="126"/>
      <c r="J86" s="127"/>
      <c r="K86" s="133"/>
      <c r="L86" s="49"/>
      <c r="M86" s="49"/>
      <c r="N86" s="330">
        <f t="shared" si="2"/>
        <v>0</v>
      </c>
      <c r="O86" s="330">
        <f t="shared" si="3"/>
        <v>0</v>
      </c>
      <c r="P86" s="330">
        <f t="shared" si="4"/>
        <v>0</v>
      </c>
      <c r="Q86" s="330">
        <f t="shared" si="5"/>
        <v>0</v>
      </c>
      <c r="R86" s="49"/>
      <c r="S86" s="49"/>
      <c r="T86" s="49"/>
      <c r="U86" s="49"/>
      <c r="V86" s="49"/>
      <c r="W86" s="49"/>
      <c r="X86" s="49"/>
      <c r="Y86" s="49"/>
      <c r="Z86" s="49"/>
      <c r="AA86" s="49"/>
      <c r="AB86" s="49"/>
      <c r="AC86" s="49"/>
      <c r="AD86" s="49"/>
      <c r="AE86" s="49"/>
      <c r="AF86" s="49"/>
      <c r="AG86" s="49"/>
      <c r="AH86" s="49"/>
      <c r="AI86" s="49"/>
      <c r="AJ86" s="49"/>
      <c r="AK86" s="49"/>
      <c r="AL86" s="49"/>
    </row>
    <row r="87" spans="1:38" x14ac:dyDescent="0.45">
      <c r="A87" s="132"/>
      <c r="B87" s="89" t="s">
        <v>58</v>
      </c>
      <c r="C87" s="89"/>
      <c r="D87" s="89"/>
      <c r="E87" s="89"/>
      <c r="F87" s="89"/>
      <c r="G87" s="128"/>
      <c r="H87" s="129"/>
      <c r="I87" s="126"/>
      <c r="J87" s="130"/>
      <c r="K87" s="133"/>
      <c r="L87" s="49"/>
      <c r="M87" s="49"/>
      <c r="N87" s="330">
        <f t="shared" si="2"/>
        <v>0</v>
      </c>
      <c r="O87" s="330">
        <f t="shared" si="3"/>
        <v>0</v>
      </c>
      <c r="P87" s="330">
        <f t="shared" si="4"/>
        <v>0</v>
      </c>
      <c r="Q87" s="330">
        <f t="shared" si="5"/>
        <v>0</v>
      </c>
      <c r="R87" s="49"/>
      <c r="S87" s="49"/>
      <c r="T87" s="49"/>
      <c r="U87" s="49"/>
      <c r="V87" s="49"/>
      <c r="W87" s="49"/>
      <c r="X87" s="49"/>
      <c r="Y87" s="49"/>
      <c r="Z87" s="49"/>
      <c r="AA87" s="49"/>
      <c r="AB87" s="49"/>
      <c r="AC87" s="49"/>
      <c r="AD87" s="49"/>
      <c r="AE87" s="49"/>
      <c r="AF87" s="49"/>
      <c r="AG87" s="49"/>
      <c r="AH87" s="49"/>
      <c r="AI87" s="49"/>
      <c r="AJ87" s="49"/>
      <c r="AK87" s="49"/>
      <c r="AL87" s="49"/>
    </row>
    <row r="88" spans="1:38" x14ac:dyDescent="0.45">
      <c r="A88" s="131" t="s">
        <v>59</v>
      </c>
      <c r="B88" s="89"/>
      <c r="C88" s="89"/>
      <c r="D88" s="89"/>
      <c r="E88" s="89"/>
      <c r="F88" s="89"/>
      <c r="G88" s="128"/>
      <c r="H88" s="129"/>
      <c r="I88" s="126"/>
      <c r="J88" s="130"/>
      <c r="K88" s="133"/>
      <c r="L88" s="49"/>
      <c r="M88" s="49"/>
      <c r="N88" s="330">
        <f t="shared" si="2"/>
        <v>0</v>
      </c>
      <c r="O88" s="330">
        <f t="shared" si="3"/>
        <v>0</v>
      </c>
      <c r="P88" s="330">
        <f t="shared" si="4"/>
        <v>0</v>
      </c>
      <c r="Q88" s="330">
        <f t="shared" si="5"/>
        <v>0</v>
      </c>
      <c r="R88" s="49"/>
      <c r="S88" s="49"/>
      <c r="T88" s="49"/>
      <c r="U88" s="49"/>
      <c r="V88" s="49"/>
      <c r="W88" s="49"/>
      <c r="X88" s="49"/>
      <c r="Y88" s="49"/>
      <c r="Z88" s="49"/>
      <c r="AA88" s="49"/>
      <c r="AB88" s="49"/>
      <c r="AC88" s="49"/>
      <c r="AD88" s="49"/>
      <c r="AE88" s="49"/>
      <c r="AF88" s="49"/>
      <c r="AG88" s="49"/>
      <c r="AH88" s="49"/>
      <c r="AI88" s="49"/>
      <c r="AJ88" s="49"/>
      <c r="AK88" s="49"/>
      <c r="AL88" s="49"/>
    </row>
    <row r="89" spans="1:38" x14ac:dyDescent="0.45">
      <c r="A89" s="132"/>
      <c r="B89" s="119" t="s">
        <v>60</v>
      </c>
      <c r="C89" s="89"/>
      <c r="D89" s="89"/>
      <c r="E89" s="89"/>
      <c r="F89" s="89"/>
      <c r="G89" s="128"/>
      <c r="H89" s="129"/>
      <c r="I89" s="126"/>
      <c r="J89" s="130"/>
      <c r="K89" s="133"/>
      <c r="L89" s="49"/>
      <c r="M89" s="49"/>
      <c r="N89" s="330">
        <f t="shared" si="2"/>
        <v>0</v>
      </c>
      <c r="O89" s="330">
        <f t="shared" si="3"/>
        <v>0</v>
      </c>
      <c r="P89" s="330">
        <f t="shared" si="4"/>
        <v>0</v>
      </c>
      <c r="Q89" s="330">
        <f t="shared" si="5"/>
        <v>0</v>
      </c>
      <c r="R89" s="49"/>
      <c r="S89" s="49"/>
      <c r="T89" s="49"/>
      <c r="U89" s="49"/>
      <c r="V89" s="49"/>
      <c r="W89" s="49"/>
      <c r="X89" s="49"/>
      <c r="Y89" s="49"/>
      <c r="Z89" s="49"/>
      <c r="AA89" s="49"/>
      <c r="AB89" s="49"/>
      <c r="AC89" s="49"/>
      <c r="AD89" s="49"/>
      <c r="AE89" s="49"/>
      <c r="AF89" s="49"/>
      <c r="AG89" s="49"/>
      <c r="AH89" s="49"/>
      <c r="AI89" s="49"/>
      <c r="AJ89" s="49"/>
      <c r="AK89" s="49"/>
      <c r="AL89" s="49"/>
    </row>
    <row r="90" spans="1:38" x14ac:dyDescent="0.45">
      <c r="A90" s="132"/>
      <c r="B90" s="89" t="s">
        <v>61</v>
      </c>
      <c r="C90" s="89"/>
      <c r="D90" s="89"/>
      <c r="E90" s="128">
        <f>G63</f>
        <v>260.89285714285711</v>
      </c>
      <c r="F90" s="134" t="s">
        <v>2</v>
      </c>
      <c r="G90" s="135"/>
      <c r="H90" s="135"/>
      <c r="I90" s="126"/>
      <c r="J90" s="130"/>
      <c r="K90" s="133"/>
      <c r="L90" s="49"/>
      <c r="M90" s="49"/>
      <c r="N90" s="330">
        <f t="shared" si="2"/>
        <v>0</v>
      </c>
      <c r="O90" s="330">
        <f t="shared" si="3"/>
        <v>0</v>
      </c>
      <c r="P90" s="330">
        <f t="shared" si="4"/>
        <v>0</v>
      </c>
      <c r="Q90" s="330">
        <f t="shared" si="5"/>
        <v>0</v>
      </c>
      <c r="R90" s="49"/>
      <c r="S90" s="49"/>
      <c r="T90" s="49"/>
      <c r="U90" s="49"/>
      <c r="V90" s="49"/>
      <c r="W90" s="49"/>
      <c r="X90" s="49"/>
      <c r="Y90" s="49"/>
      <c r="Z90" s="49"/>
      <c r="AA90" s="49"/>
      <c r="AB90" s="49"/>
      <c r="AC90" s="49"/>
      <c r="AD90" s="49"/>
      <c r="AE90" s="49"/>
      <c r="AF90" s="49"/>
      <c r="AG90" s="49"/>
      <c r="AH90" s="49"/>
      <c r="AI90" s="49"/>
      <c r="AJ90" s="49"/>
      <c r="AK90" s="49"/>
      <c r="AL90" s="49"/>
    </row>
    <row r="91" spans="1:38" x14ac:dyDescent="0.45">
      <c r="A91" s="132"/>
      <c r="B91" s="89" t="s">
        <v>62</v>
      </c>
      <c r="C91" s="89"/>
      <c r="D91" s="89"/>
      <c r="E91" s="136">
        <f>-H67</f>
        <v>-25.75</v>
      </c>
      <c r="F91" s="137" t="s">
        <v>2</v>
      </c>
      <c r="G91" s="135"/>
      <c r="H91" s="135"/>
      <c r="I91" s="126"/>
      <c r="J91" s="130"/>
      <c r="K91" s="133"/>
      <c r="L91" s="49"/>
      <c r="M91" s="49"/>
      <c r="N91" s="330">
        <f t="shared" si="2"/>
        <v>0</v>
      </c>
      <c r="O91" s="330">
        <f t="shared" si="3"/>
        <v>0</v>
      </c>
      <c r="P91" s="330">
        <f t="shared" si="4"/>
        <v>0</v>
      </c>
      <c r="Q91" s="330">
        <f t="shared" si="5"/>
        <v>0</v>
      </c>
      <c r="R91" s="49"/>
      <c r="S91" s="49"/>
      <c r="T91" s="49"/>
      <c r="U91" s="49"/>
      <c r="V91" s="49"/>
      <c r="W91" s="49"/>
      <c r="X91" s="49"/>
      <c r="Y91" s="49"/>
      <c r="Z91" s="49"/>
      <c r="AA91" s="49"/>
      <c r="AB91" s="49"/>
      <c r="AC91" s="49"/>
      <c r="AD91" s="49"/>
      <c r="AE91" s="49"/>
      <c r="AF91" s="49"/>
      <c r="AG91" s="49"/>
      <c r="AH91" s="49"/>
      <c r="AI91" s="49"/>
      <c r="AJ91" s="49"/>
      <c r="AK91" s="49"/>
      <c r="AL91" s="49"/>
    </row>
    <row r="92" spans="1:38" x14ac:dyDescent="0.45">
      <c r="A92" s="132"/>
      <c r="B92" s="82"/>
      <c r="C92" s="82"/>
      <c r="D92" s="82"/>
      <c r="E92" s="136">
        <f>SUM(E90:E91)</f>
        <v>235.14285714285711</v>
      </c>
      <c r="F92" s="137" t="s">
        <v>2</v>
      </c>
      <c r="G92" s="135"/>
      <c r="H92" s="135"/>
      <c r="I92" s="126"/>
      <c r="J92" s="130"/>
      <c r="K92" s="133"/>
      <c r="L92" s="49"/>
      <c r="M92" s="49"/>
      <c r="N92" s="330">
        <f t="shared" si="2"/>
        <v>0</v>
      </c>
      <c r="O92" s="330">
        <f t="shared" si="3"/>
        <v>0</v>
      </c>
      <c r="P92" s="330">
        <f t="shared" si="4"/>
        <v>0</v>
      </c>
      <c r="Q92" s="330">
        <f t="shared" si="5"/>
        <v>0</v>
      </c>
      <c r="R92" s="49"/>
      <c r="S92" s="49"/>
      <c r="T92" s="49"/>
      <c r="U92" s="49"/>
      <c r="V92" s="49"/>
      <c r="W92" s="49"/>
      <c r="X92" s="49"/>
      <c r="Y92" s="49"/>
      <c r="Z92" s="49"/>
      <c r="AA92" s="49"/>
      <c r="AB92" s="49"/>
      <c r="AC92" s="49"/>
      <c r="AD92" s="49"/>
      <c r="AE92" s="49"/>
      <c r="AF92" s="49"/>
      <c r="AG92" s="49"/>
      <c r="AH92" s="49"/>
      <c r="AI92" s="49"/>
      <c r="AJ92" s="49"/>
      <c r="AK92" s="49"/>
      <c r="AL92" s="49"/>
    </row>
    <row r="93" spans="1:38" x14ac:dyDescent="0.45">
      <c r="A93" s="132"/>
      <c r="B93" s="89" t="s">
        <v>63</v>
      </c>
      <c r="C93" s="89"/>
      <c r="D93" s="89"/>
      <c r="E93" s="128">
        <f>E92/5</f>
        <v>47.028571428571425</v>
      </c>
      <c r="F93" s="134" t="s">
        <v>64</v>
      </c>
      <c r="G93" s="135"/>
      <c r="H93" s="135"/>
      <c r="I93" s="126"/>
      <c r="J93" s="130"/>
      <c r="K93" s="133"/>
      <c r="L93" s="49"/>
      <c r="M93" s="49"/>
      <c r="N93" s="330">
        <f t="shared" si="2"/>
        <v>0</v>
      </c>
      <c r="O93" s="330">
        <f t="shared" si="3"/>
        <v>0</v>
      </c>
      <c r="P93" s="330">
        <f t="shared" si="4"/>
        <v>0</v>
      </c>
      <c r="Q93" s="330">
        <f t="shared" si="5"/>
        <v>0</v>
      </c>
      <c r="R93" s="49"/>
      <c r="S93" s="49"/>
      <c r="T93" s="49"/>
      <c r="U93" s="49"/>
      <c r="V93" s="49"/>
      <c r="W93" s="49"/>
      <c r="X93" s="49"/>
      <c r="Y93" s="49"/>
      <c r="Z93" s="49"/>
      <c r="AA93" s="49"/>
      <c r="AB93" s="49"/>
      <c r="AC93" s="49"/>
      <c r="AD93" s="49"/>
      <c r="AE93" s="49"/>
      <c r="AF93" s="49"/>
      <c r="AG93" s="49"/>
      <c r="AH93" s="49"/>
      <c r="AI93" s="49"/>
      <c r="AJ93" s="49"/>
      <c r="AK93" s="49"/>
      <c r="AL93" s="49"/>
    </row>
    <row r="94" spans="1:38" x14ac:dyDescent="0.45">
      <c r="A94" s="132"/>
      <c r="B94" s="89" t="s">
        <v>65</v>
      </c>
      <c r="C94" s="89"/>
      <c r="D94" s="89"/>
      <c r="E94" s="128">
        <v>11.55</v>
      </c>
      <c r="F94" s="129" t="s">
        <v>66</v>
      </c>
      <c r="G94" s="135"/>
      <c r="H94" s="135"/>
      <c r="I94" s="126"/>
      <c r="J94" s="130"/>
      <c r="K94" s="133"/>
      <c r="L94" s="49"/>
      <c r="M94" s="49"/>
      <c r="N94" s="330">
        <f t="shared" si="2"/>
        <v>0</v>
      </c>
      <c r="O94" s="330">
        <f t="shared" si="3"/>
        <v>0</v>
      </c>
      <c r="P94" s="330">
        <f t="shared" si="4"/>
        <v>0</v>
      </c>
      <c r="Q94" s="330">
        <f t="shared" si="5"/>
        <v>0</v>
      </c>
      <c r="R94" s="49"/>
      <c r="S94" s="49"/>
      <c r="T94" s="49"/>
      <c r="U94" s="49"/>
      <c r="V94" s="49"/>
      <c r="W94" s="49"/>
      <c r="X94" s="49"/>
      <c r="Y94" s="49"/>
      <c r="Z94" s="49"/>
      <c r="AA94" s="49"/>
      <c r="AB94" s="49"/>
      <c r="AC94" s="49"/>
      <c r="AD94" s="49"/>
      <c r="AE94" s="49"/>
      <c r="AF94" s="49"/>
      <c r="AG94" s="49"/>
      <c r="AH94" s="49"/>
      <c r="AI94" s="49"/>
      <c r="AJ94" s="49"/>
      <c r="AK94" s="49"/>
      <c r="AL94" s="49"/>
    </row>
    <row r="95" spans="1:38" x14ac:dyDescent="0.45">
      <c r="A95" s="132"/>
      <c r="B95" s="82" t="s">
        <v>67</v>
      </c>
      <c r="C95" s="82"/>
      <c r="D95" s="82"/>
      <c r="E95" s="136">
        <v>1.2</v>
      </c>
      <c r="F95" s="138"/>
      <c r="G95" s="135"/>
      <c r="H95" s="135"/>
      <c r="I95" s="126"/>
      <c r="J95" s="130"/>
      <c r="K95" s="133"/>
      <c r="L95" s="49"/>
      <c r="M95" s="49"/>
      <c r="N95" s="330">
        <f t="shared" si="2"/>
        <v>0</v>
      </c>
      <c r="O95" s="330">
        <f t="shared" si="3"/>
        <v>0</v>
      </c>
      <c r="P95" s="330">
        <f t="shared" si="4"/>
        <v>0</v>
      </c>
      <c r="Q95" s="330">
        <f t="shared" si="5"/>
        <v>0</v>
      </c>
      <c r="R95" s="49"/>
      <c r="S95" s="49"/>
      <c r="T95" s="49"/>
      <c r="U95" s="49"/>
      <c r="V95" s="49"/>
      <c r="W95" s="49"/>
      <c r="X95" s="49"/>
      <c r="Y95" s="49"/>
      <c r="Z95" s="49"/>
      <c r="AA95" s="49"/>
      <c r="AB95" s="49"/>
      <c r="AC95" s="49"/>
      <c r="AD95" s="49"/>
      <c r="AE95" s="49"/>
      <c r="AF95" s="49"/>
      <c r="AG95" s="49"/>
      <c r="AH95" s="49"/>
      <c r="AI95" s="49"/>
      <c r="AJ95" s="49"/>
      <c r="AK95" s="49"/>
      <c r="AL95" s="49"/>
    </row>
    <row r="96" spans="1:38" x14ac:dyDescent="0.45">
      <c r="A96" s="132"/>
      <c r="B96" s="92" t="s">
        <v>68</v>
      </c>
      <c r="C96" s="89"/>
      <c r="D96" s="89"/>
      <c r="E96" s="128">
        <f>E93*E94*E95</f>
        <v>651.81599999999992</v>
      </c>
      <c r="F96" s="129" t="s">
        <v>66</v>
      </c>
      <c r="G96" s="135"/>
      <c r="H96" s="135"/>
      <c r="I96" s="126"/>
      <c r="J96" s="130"/>
      <c r="K96" s="133"/>
      <c r="L96" s="49"/>
      <c r="M96" s="49"/>
      <c r="N96" s="330">
        <f t="shared" si="2"/>
        <v>0</v>
      </c>
      <c r="O96" s="330">
        <f t="shared" si="3"/>
        <v>0</v>
      </c>
      <c r="P96" s="330">
        <f t="shared" si="4"/>
        <v>0</v>
      </c>
      <c r="Q96" s="330">
        <f t="shared" si="5"/>
        <v>0</v>
      </c>
      <c r="R96" s="49"/>
      <c r="S96" s="49"/>
      <c r="T96" s="49"/>
      <c r="U96" s="49"/>
      <c r="V96" s="49"/>
      <c r="W96" s="49"/>
      <c r="X96" s="49"/>
      <c r="Y96" s="49"/>
      <c r="Z96" s="49"/>
      <c r="AA96" s="49"/>
      <c r="AB96" s="49"/>
      <c r="AC96" s="49"/>
      <c r="AD96" s="49"/>
      <c r="AE96" s="49"/>
      <c r="AF96" s="49"/>
      <c r="AG96" s="49"/>
      <c r="AH96" s="49"/>
      <c r="AI96" s="49"/>
      <c r="AJ96" s="49"/>
      <c r="AK96" s="49"/>
      <c r="AL96" s="49"/>
    </row>
    <row r="97" spans="1:38" x14ac:dyDescent="0.45">
      <c r="A97" s="132"/>
      <c r="B97" s="92" t="s">
        <v>69</v>
      </c>
      <c r="C97" s="89"/>
      <c r="D97" s="89"/>
      <c r="E97" s="128">
        <f>E96/7.8</f>
        <v>83.566153846153838</v>
      </c>
      <c r="F97" s="134" t="s">
        <v>2</v>
      </c>
      <c r="G97" s="139">
        <f>E97</f>
        <v>83.566153846153838</v>
      </c>
      <c r="H97" s="129">
        <f t="shared" ref="H97" si="7">G97/G$80</f>
        <v>0.42698346478666049</v>
      </c>
      <c r="I97" s="126"/>
      <c r="J97" s="127">
        <f t="shared" ref="J97:J101" si="8">H97*(1+I97)</f>
        <v>0.42698346478666049</v>
      </c>
      <c r="K97" s="133">
        <v>3</v>
      </c>
      <c r="L97" s="49"/>
      <c r="M97" s="49"/>
      <c r="N97" s="330">
        <f t="shared" si="2"/>
        <v>0</v>
      </c>
      <c r="O97" s="330">
        <f t="shared" si="3"/>
        <v>0</v>
      </c>
      <c r="P97" s="330">
        <f t="shared" si="4"/>
        <v>0</v>
      </c>
      <c r="Q97" s="330">
        <f t="shared" si="5"/>
        <v>0.42698346478666049</v>
      </c>
      <c r="R97" s="49"/>
      <c r="S97" s="49"/>
      <c r="T97" s="49"/>
      <c r="U97" s="49"/>
      <c r="V97" s="49"/>
      <c r="W97" s="49"/>
      <c r="X97" s="49"/>
      <c r="Y97" s="49"/>
      <c r="Z97" s="49"/>
      <c r="AA97" s="49"/>
      <c r="AB97" s="49"/>
      <c r="AC97" s="49"/>
      <c r="AD97" s="49"/>
      <c r="AE97" s="49"/>
      <c r="AF97" s="49"/>
      <c r="AG97" s="49"/>
      <c r="AH97" s="49"/>
      <c r="AI97" s="49"/>
      <c r="AJ97" s="49"/>
      <c r="AK97" s="49"/>
      <c r="AL97" s="49"/>
    </row>
    <row r="98" spans="1:38" x14ac:dyDescent="0.45">
      <c r="A98" s="132"/>
      <c r="B98" s="92" t="s">
        <v>70</v>
      </c>
      <c r="C98" s="89"/>
      <c r="D98" s="89"/>
      <c r="E98" s="49"/>
      <c r="F98" s="134"/>
      <c r="G98" s="139"/>
      <c r="H98" s="129"/>
      <c r="I98" s="126"/>
      <c r="J98" s="127"/>
      <c r="K98" s="133"/>
      <c r="L98" s="49"/>
      <c r="M98" s="49"/>
      <c r="N98" s="330">
        <f t="shared" si="2"/>
        <v>0</v>
      </c>
      <c r="O98" s="330">
        <f t="shared" si="3"/>
        <v>0</v>
      </c>
      <c r="P98" s="330">
        <f t="shared" si="4"/>
        <v>0</v>
      </c>
      <c r="Q98" s="330">
        <f t="shared" si="5"/>
        <v>0</v>
      </c>
      <c r="R98" s="49"/>
      <c r="S98" s="49"/>
      <c r="T98" s="49"/>
      <c r="U98" s="49"/>
      <c r="V98" s="49"/>
      <c r="W98" s="49"/>
      <c r="X98" s="49"/>
      <c r="Y98" s="49"/>
      <c r="Z98" s="49"/>
      <c r="AA98" s="49"/>
      <c r="AB98" s="49"/>
      <c r="AC98" s="49"/>
      <c r="AD98" s="49"/>
      <c r="AE98" s="49"/>
      <c r="AF98" s="49"/>
      <c r="AG98" s="49"/>
      <c r="AH98" s="49"/>
      <c r="AI98" s="49"/>
      <c r="AJ98" s="49"/>
      <c r="AK98" s="49"/>
      <c r="AL98" s="49"/>
    </row>
    <row r="99" spans="1:38" x14ac:dyDescent="0.45">
      <c r="A99" s="132"/>
      <c r="B99" s="140">
        <v>0.64934999999999998</v>
      </c>
      <c r="C99" s="289" t="s">
        <v>71</v>
      </c>
      <c r="D99" s="142">
        <f>H97</f>
        <v>0.42698346478666049</v>
      </c>
      <c r="E99" s="143" t="s">
        <v>72</v>
      </c>
      <c r="F99" s="144">
        <f>E67</f>
        <v>0.85</v>
      </c>
      <c r="G99" s="49"/>
      <c r="H99" s="129">
        <f>B99*D99*F99</f>
        <v>0.23567245593033526</v>
      </c>
      <c r="I99" s="126">
        <f>(H52+H57)/2</f>
        <v>0.28489999999999999</v>
      </c>
      <c r="J99" s="127">
        <f t="shared" si="8"/>
        <v>0.30281553862488775</v>
      </c>
      <c r="K99" s="133">
        <v>3</v>
      </c>
      <c r="L99" s="49"/>
      <c r="M99" s="49"/>
      <c r="N99" s="330">
        <f t="shared" si="2"/>
        <v>0</v>
      </c>
      <c r="O99" s="330">
        <f t="shared" si="3"/>
        <v>0</v>
      </c>
      <c r="P99" s="330">
        <f t="shared" si="4"/>
        <v>0</v>
      </c>
      <c r="Q99" s="330">
        <f t="shared" si="5"/>
        <v>0.30281553862488775</v>
      </c>
      <c r="R99" s="49"/>
      <c r="S99" s="49"/>
      <c r="T99" s="49"/>
      <c r="U99" s="49"/>
      <c r="V99" s="49"/>
      <c r="W99" s="49"/>
      <c r="X99" s="49"/>
      <c r="Y99" s="49"/>
      <c r="Z99" s="49"/>
      <c r="AA99" s="49"/>
      <c r="AB99" s="49"/>
      <c r="AC99" s="49"/>
      <c r="AD99" s="49"/>
      <c r="AE99" s="49"/>
      <c r="AF99" s="49"/>
      <c r="AG99" s="49"/>
      <c r="AH99" s="49"/>
      <c r="AI99" s="49"/>
      <c r="AJ99" s="49"/>
      <c r="AK99" s="49"/>
      <c r="AL99" s="49"/>
    </row>
    <row r="100" spans="1:38" x14ac:dyDescent="0.45">
      <c r="A100" s="132"/>
      <c r="B100" s="92" t="s">
        <v>73</v>
      </c>
      <c r="C100" s="89"/>
      <c r="D100" s="89"/>
      <c r="E100" s="49"/>
      <c r="F100" s="134"/>
      <c r="G100" s="145"/>
      <c r="H100" s="129"/>
      <c r="I100" s="126"/>
      <c r="J100" s="127"/>
      <c r="K100" s="133"/>
      <c r="L100" s="49"/>
      <c r="M100" s="49"/>
      <c r="N100" s="330">
        <f t="shared" si="2"/>
        <v>0</v>
      </c>
      <c r="O100" s="330">
        <f t="shared" si="3"/>
        <v>0</v>
      </c>
      <c r="P100" s="330">
        <f t="shared" si="4"/>
        <v>0</v>
      </c>
      <c r="Q100" s="330">
        <f t="shared" si="5"/>
        <v>0</v>
      </c>
      <c r="R100" s="49"/>
      <c r="S100" s="49"/>
      <c r="T100" s="49"/>
      <c r="U100" s="49"/>
      <c r="V100" s="49"/>
      <c r="W100" s="49"/>
      <c r="X100" s="49"/>
      <c r="Y100" s="49"/>
      <c r="Z100" s="49"/>
      <c r="AA100" s="49"/>
      <c r="AB100" s="49"/>
      <c r="AC100" s="49"/>
      <c r="AD100" s="49"/>
      <c r="AE100" s="49"/>
      <c r="AF100" s="49"/>
      <c r="AG100" s="49"/>
      <c r="AH100" s="49"/>
      <c r="AI100" s="49"/>
      <c r="AJ100" s="49"/>
      <c r="AK100" s="49"/>
      <c r="AL100" s="49"/>
    </row>
    <row r="101" spans="1:38" x14ac:dyDescent="0.45">
      <c r="A101" s="132"/>
      <c r="B101" s="140">
        <v>0.77922000000000002</v>
      </c>
      <c r="C101" s="289" t="s">
        <v>71</v>
      </c>
      <c r="D101" s="142">
        <f>H97</f>
        <v>0.42698346478666049</v>
      </c>
      <c r="E101" s="143" t="s">
        <v>72</v>
      </c>
      <c r="F101" s="144">
        <f>E68</f>
        <v>0.15000000000000002</v>
      </c>
      <c r="G101" s="145"/>
      <c r="H101" s="138">
        <f>B101*D101*F101</f>
        <v>4.9907108314659242E-2</v>
      </c>
      <c r="I101" s="126">
        <f>I99</f>
        <v>0.28489999999999999</v>
      </c>
      <c r="J101" s="127">
        <f t="shared" si="8"/>
        <v>6.4125643473505661E-2</v>
      </c>
      <c r="K101" s="133">
        <v>3</v>
      </c>
      <c r="L101" s="49"/>
      <c r="M101" s="49"/>
      <c r="N101" s="330">
        <f t="shared" si="2"/>
        <v>0</v>
      </c>
      <c r="O101" s="330">
        <f t="shared" si="3"/>
        <v>0</v>
      </c>
      <c r="P101" s="330">
        <f t="shared" si="4"/>
        <v>0</v>
      </c>
      <c r="Q101" s="330">
        <f t="shared" si="5"/>
        <v>6.4125643473505661E-2</v>
      </c>
      <c r="R101" s="49"/>
      <c r="S101" s="49"/>
      <c r="T101" s="49"/>
      <c r="U101" s="49"/>
      <c r="V101" s="49"/>
      <c r="W101" s="49"/>
      <c r="X101" s="49"/>
      <c r="Y101" s="49"/>
      <c r="Z101" s="49"/>
      <c r="AA101" s="49"/>
      <c r="AB101" s="49"/>
      <c r="AC101" s="49"/>
      <c r="AD101" s="49"/>
      <c r="AE101" s="49"/>
      <c r="AF101" s="49"/>
      <c r="AG101" s="49"/>
      <c r="AH101" s="49"/>
      <c r="AI101" s="49"/>
      <c r="AJ101" s="49"/>
      <c r="AK101" s="49"/>
      <c r="AL101" s="49"/>
    </row>
    <row r="102" spans="1:38" x14ac:dyDescent="0.45">
      <c r="A102" s="132"/>
      <c r="B102" s="92" t="s">
        <v>74</v>
      </c>
      <c r="C102" s="89"/>
      <c r="D102" s="89"/>
      <c r="E102" s="128"/>
      <c r="F102" s="134"/>
      <c r="G102" s="139"/>
      <c r="H102" s="129">
        <f>H99+H101</f>
        <v>0.28557956424499448</v>
      </c>
      <c r="I102" s="126">
        <v>0.30099999999999999</v>
      </c>
      <c r="J102" s="127">
        <f>-H102*(1+I102)</f>
        <v>-0.37153901308273779</v>
      </c>
      <c r="K102" s="133">
        <v>3</v>
      </c>
      <c r="L102" s="49"/>
      <c r="M102" s="49"/>
      <c r="N102" s="330">
        <f t="shared" si="2"/>
        <v>0</v>
      </c>
      <c r="O102" s="330">
        <f t="shared" si="3"/>
        <v>0</v>
      </c>
      <c r="P102" s="330">
        <f t="shared" si="4"/>
        <v>0</v>
      </c>
      <c r="Q102" s="330">
        <f t="shared" si="5"/>
        <v>-0.37153901308273779</v>
      </c>
      <c r="R102" s="49"/>
      <c r="S102" s="49"/>
      <c r="T102" s="49"/>
      <c r="U102" s="49"/>
      <c r="V102" s="49"/>
      <c r="W102" s="49"/>
      <c r="X102" s="49"/>
      <c r="Y102" s="49"/>
      <c r="Z102" s="49"/>
      <c r="AA102" s="49"/>
      <c r="AB102" s="49"/>
      <c r="AC102" s="49"/>
      <c r="AD102" s="49"/>
      <c r="AE102" s="49"/>
      <c r="AF102" s="49"/>
      <c r="AG102" s="49"/>
      <c r="AH102" s="49"/>
      <c r="AI102" s="49"/>
      <c r="AJ102" s="49"/>
      <c r="AK102" s="49"/>
      <c r="AL102" s="49"/>
    </row>
    <row r="103" spans="1:38" x14ac:dyDescent="0.45">
      <c r="A103" s="132"/>
      <c r="B103" s="119" t="s">
        <v>75</v>
      </c>
      <c r="C103" s="89"/>
      <c r="D103" s="89"/>
      <c r="E103" s="89"/>
      <c r="F103" s="89"/>
      <c r="G103" s="128"/>
      <c r="H103" s="129"/>
      <c r="I103" s="126"/>
      <c r="J103" s="130"/>
      <c r="K103" s="133"/>
      <c r="L103" s="49"/>
      <c r="M103" s="49"/>
      <c r="N103" s="330">
        <f t="shared" si="2"/>
        <v>0</v>
      </c>
      <c r="O103" s="330">
        <f t="shared" si="3"/>
        <v>0</v>
      </c>
      <c r="P103" s="330">
        <f t="shared" si="4"/>
        <v>0</v>
      </c>
      <c r="Q103" s="330">
        <f t="shared" si="5"/>
        <v>0</v>
      </c>
      <c r="R103" s="49"/>
      <c r="S103" s="49"/>
      <c r="T103" s="49"/>
      <c r="U103" s="49"/>
      <c r="V103" s="49"/>
      <c r="W103" s="49"/>
      <c r="X103" s="49"/>
      <c r="Y103" s="49"/>
      <c r="Z103" s="49"/>
      <c r="AA103" s="49"/>
      <c r="AB103" s="49"/>
      <c r="AC103" s="49"/>
      <c r="AD103" s="49"/>
      <c r="AE103" s="49"/>
      <c r="AF103" s="49"/>
      <c r="AG103" s="49"/>
      <c r="AH103" s="49"/>
      <c r="AI103" s="49"/>
      <c r="AJ103" s="49"/>
      <c r="AK103" s="49"/>
      <c r="AL103" s="49"/>
    </row>
    <row r="104" spans="1:38" x14ac:dyDescent="0.45">
      <c r="A104" s="132"/>
      <c r="B104" s="119" t="s">
        <v>86</v>
      </c>
      <c r="C104" s="89"/>
      <c r="D104" s="89"/>
      <c r="E104" s="89"/>
      <c r="F104" s="89"/>
      <c r="G104" s="128"/>
      <c r="H104" s="129"/>
      <c r="I104" s="126"/>
      <c r="J104" s="130"/>
      <c r="K104" s="133"/>
      <c r="L104" s="49"/>
      <c r="M104" s="49"/>
      <c r="N104" s="330">
        <f t="shared" si="2"/>
        <v>0</v>
      </c>
      <c r="O104" s="330">
        <f t="shared" si="3"/>
        <v>0</v>
      </c>
      <c r="P104" s="330">
        <f t="shared" si="4"/>
        <v>0</v>
      </c>
      <c r="Q104" s="330">
        <f t="shared" si="5"/>
        <v>0</v>
      </c>
      <c r="R104" s="49"/>
      <c r="S104" s="49"/>
      <c r="T104" s="49"/>
      <c r="U104" s="49"/>
      <c r="V104" s="49"/>
      <c r="W104" s="49"/>
      <c r="X104" s="49"/>
      <c r="Y104" s="49"/>
      <c r="Z104" s="49"/>
      <c r="AA104" s="49"/>
      <c r="AB104" s="49"/>
      <c r="AC104" s="49"/>
      <c r="AD104" s="49"/>
      <c r="AE104" s="49"/>
      <c r="AF104" s="49"/>
      <c r="AG104" s="49"/>
      <c r="AH104" s="49"/>
      <c r="AI104" s="49"/>
      <c r="AJ104" s="49"/>
      <c r="AK104" s="49"/>
      <c r="AL104" s="49"/>
    </row>
    <row r="105" spans="1:38" x14ac:dyDescent="0.45">
      <c r="A105" s="132"/>
      <c r="B105" s="82" t="s">
        <v>61</v>
      </c>
      <c r="C105" s="82"/>
      <c r="D105" s="82"/>
      <c r="E105" s="136">
        <f>G63</f>
        <v>260.89285714285711</v>
      </c>
      <c r="F105" s="82" t="s">
        <v>2</v>
      </c>
      <c r="G105" s="128"/>
      <c r="H105" s="129"/>
      <c r="I105" s="126"/>
      <c r="J105" s="130"/>
      <c r="K105" s="133"/>
      <c r="L105" s="49"/>
      <c r="M105" s="49"/>
      <c r="N105" s="330">
        <f t="shared" si="2"/>
        <v>0</v>
      </c>
      <c r="O105" s="330">
        <f t="shared" si="3"/>
        <v>0</v>
      </c>
      <c r="P105" s="330">
        <f t="shared" si="4"/>
        <v>0</v>
      </c>
      <c r="Q105" s="330">
        <f t="shared" si="5"/>
        <v>0</v>
      </c>
      <c r="R105" s="49"/>
      <c r="S105" s="49"/>
      <c r="T105" s="49"/>
      <c r="U105" s="49"/>
      <c r="V105" s="49"/>
      <c r="W105" s="49"/>
      <c r="X105" s="49"/>
      <c r="Y105" s="49"/>
      <c r="Z105" s="49"/>
      <c r="AA105" s="49"/>
      <c r="AB105" s="49"/>
      <c r="AC105" s="49"/>
      <c r="AD105" s="49"/>
      <c r="AE105" s="49"/>
      <c r="AF105" s="49"/>
      <c r="AG105" s="49"/>
      <c r="AH105" s="49"/>
      <c r="AI105" s="49"/>
      <c r="AJ105" s="49"/>
      <c r="AK105" s="49"/>
      <c r="AL105" s="49"/>
    </row>
    <row r="106" spans="1:38" x14ac:dyDescent="0.45">
      <c r="A106" s="132"/>
      <c r="B106" s="89" t="s">
        <v>87</v>
      </c>
      <c r="C106" s="89"/>
      <c r="D106" s="89"/>
      <c r="E106" s="128">
        <f>E105/5</f>
        <v>52.178571428571423</v>
      </c>
      <c r="F106" s="89" t="s">
        <v>77</v>
      </c>
      <c r="G106" s="128"/>
      <c r="H106" s="129"/>
      <c r="I106" s="126"/>
      <c r="J106" s="130"/>
      <c r="K106" s="133"/>
      <c r="L106" s="49"/>
      <c r="M106" s="49"/>
      <c r="N106" s="330">
        <f t="shared" si="2"/>
        <v>0</v>
      </c>
      <c r="O106" s="330">
        <f t="shared" si="3"/>
        <v>0</v>
      </c>
      <c r="P106" s="330">
        <f t="shared" si="4"/>
        <v>0</v>
      </c>
      <c r="Q106" s="330">
        <f t="shared" si="5"/>
        <v>0</v>
      </c>
      <c r="R106" s="49"/>
      <c r="S106" s="49"/>
      <c r="T106" s="49"/>
      <c r="U106" s="49"/>
      <c r="V106" s="49"/>
      <c r="W106" s="49"/>
      <c r="X106" s="49"/>
      <c r="Y106" s="49"/>
      <c r="Z106" s="49"/>
      <c r="AA106" s="49"/>
      <c r="AB106" s="49"/>
      <c r="AC106" s="49"/>
      <c r="AD106" s="49"/>
      <c r="AE106" s="49"/>
      <c r="AF106" s="49"/>
      <c r="AG106" s="49"/>
      <c r="AH106" s="49"/>
      <c r="AI106" s="49"/>
      <c r="AJ106" s="49"/>
      <c r="AK106" s="49"/>
      <c r="AL106" s="49"/>
    </row>
    <row r="107" spans="1:38" x14ac:dyDescent="0.45">
      <c r="A107" s="132"/>
      <c r="B107" s="89" t="s">
        <v>65</v>
      </c>
      <c r="C107" s="89"/>
      <c r="D107" s="89"/>
      <c r="E107" s="128">
        <v>1.5</v>
      </c>
      <c r="F107" s="129" t="s">
        <v>66</v>
      </c>
      <c r="G107" s="128"/>
      <c r="H107" s="129"/>
      <c r="I107" s="126"/>
      <c r="J107" s="130"/>
      <c r="K107" s="133"/>
      <c r="L107" s="49"/>
      <c r="M107" s="49"/>
      <c r="N107" s="330">
        <f t="shared" si="2"/>
        <v>0</v>
      </c>
      <c r="O107" s="330">
        <f t="shared" si="3"/>
        <v>0</v>
      </c>
      <c r="P107" s="330">
        <f t="shared" si="4"/>
        <v>0</v>
      </c>
      <c r="Q107" s="330">
        <f t="shared" si="5"/>
        <v>0</v>
      </c>
      <c r="R107" s="49"/>
      <c r="S107" s="49"/>
      <c r="T107" s="49"/>
      <c r="U107" s="49"/>
      <c r="V107" s="49"/>
      <c r="W107" s="49"/>
      <c r="X107" s="49"/>
      <c r="Y107" s="49"/>
      <c r="Z107" s="49"/>
      <c r="AA107" s="49"/>
      <c r="AB107" s="49"/>
      <c r="AC107" s="49"/>
      <c r="AD107" s="49"/>
      <c r="AE107" s="49"/>
      <c r="AF107" s="49"/>
      <c r="AG107" s="49"/>
      <c r="AH107" s="49"/>
      <c r="AI107" s="49"/>
      <c r="AJ107" s="49"/>
      <c r="AK107" s="49"/>
      <c r="AL107" s="49"/>
    </row>
    <row r="108" spans="1:38" x14ac:dyDescent="0.45">
      <c r="A108" s="132"/>
      <c r="B108" s="82" t="s">
        <v>67</v>
      </c>
      <c r="C108" s="82"/>
      <c r="D108" s="82"/>
      <c r="E108" s="136">
        <v>1.2</v>
      </c>
      <c r="F108" s="138"/>
      <c r="G108" s="128"/>
      <c r="H108" s="129"/>
      <c r="I108" s="126"/>
      <c r="J108" s="130"/>
      <c r="K108" s="133"/>
      <c r="L108" s="49"/>
      <c r="M108" s="49"/>
      <c r="N108" s="330">
        <f t="shared" si="2"/>
        <v>0</v>
      </c>
      <c r="O108" s="330">
        <f t="shared" si="3"/>
        <v>0</v>
      </c>
      <c r="P108" s="330">
        <f t="shared" si="4"/>
        <v>0</v>
      </c>
      <c r="Q108" s="330">
        <f t="shared" si="5"/>
        <v>0</v>
      </c>
      <c r="R108" s="49"/>
      <c r="S108" s="49"/>
      <c r="T108" s="49"/>
      <c r="U108" s="49"/>
      <c r="V108" s="49"/>
      <c r="W108" s="49"/>
      <c r="X108" s="49"/>
      <c r="Y108" s="49"/>
      <c r="Z108" s="49"/>
      <c r="AA108" s="49"/>
      <c r="AB108" s="49"/>
      <c r="AC108" s="49"/>
      <c r="AD108" s="49"/>
      <c r="AE108" s="49"/>
      <c r="AF108" s="49"/>
      <c r="AG108" s="49"/>
      <c r="AH108" s="49"/>
      <c r="AI108" s="49"/>
      <c r="AJ108" s="49"/>
      <c r="AK108" s="49"/>
      <c r="AL108" s="49"/>
    </row>
    <row r="109" spans="1:38" x14ac:dyDescent="0.45">
      <c r="A109" s="132"/>
      <c r="B109" s="92" t="s">
        <v>68</v>
      </c>
      <c r="C109" s="89"/>
      <c r="D109" s="89"/>
      <c r="E109" s="128">
        <f>E106*E107*E108</f>
        <v>93.921428571428564</v>
      </c>
      <c r="F109" s="129" t="s">
        <v>66</v>
      </c>
      <c r="G109" s="128"/>
      <c r="H109" s="129"/>
      <c r="I109" s="126"/>
      <c r="J109" s="130"/>
      <c r="K109" s="133"/>
      <c r="L109" s="49"/>
      <c r="M109" s="49"/>
      <c r="N109" s="330">
        <f t="shared" si="2"/>
        <v>0</v>
      </c>
      <c r="O109" s="330">
        <f t="shared" si="3"/>
        <v>0</v>
      </c>
      <c r="P109" s="330">
        <f t="shared" si="4"/>
        <v>0</v>
      </c>
      <c r="Q109" s="330">
        <f t="shared" si="5"/>
        <v>0</v>
      </c>
      <c r="R109" s="49"/>
      <c r="S109" s="49"/>
      <c r="T109" s="49"/>
      <c r="U109" s="49"/>
      <c r="V109" s="49"/>
      <c r="W109" s="49"/>
      <c r="X109" s="49"/>
      <c r="Y109" s="49"/>
      <c r="Z109" s="49"/>
      <c r="AA109" s="49"/>
      <c r="AB109" s="49"/>
      <c r="AC109" s="49"/>
      <c r="AD109" s="49"/>
      <c r="AE109" s="49"/>
      <c r="AF109" s="49"/>
      <c r="AG109" s="49"/>
      <c r="AH109" s="49"/>
      <c r="AI109" s="49"/>
      <c r="AJ109" s="49"/>
      <c r="AK109" s="49"/>
      <c r="AL109" s="49"/>
    </row>
    <row r="110" spans="1:38" x14ac:dyDescent="0.45">
      <c r="A110" s="132"/>
      <c r="B110" s="89" t="s">
        <v>78</v>
      </c>
      <c r="C110" s="89"/>
      <c r="D110" s="89"/>
      <c r="E110" s="128">
        <f>E109/7.8</f>
        <v>12.04120879120879</v>
      </c>
      <c r="F110" s="129" t="s">
        <v>2</v>
      </c>
      <c r="G110" s="139">
        <f>E110</f>
        <v>12.04120879120879</v>
      </c>
      <c r="H110" s="129">
        <f>G110/G$80</f>
        <v>6.1524873567297245E-2</v>
      </c>
      <c r="I110" s="126"/>
      <c r="J110" s="127">
        <f t="shared" ref="J110" si="9">H110*(1+I110)</f>
        <v>6.1524873567297245E-2</v>
      </c>
      <c r="K110" s="133">
        <v>3</v>
      </c>
      <c r="L110" s="49"/>
      <c r="M110" s="49"/>
      <c r="N110" s="330">
        <f t="shared" si="2"/>
        <v>0</v>
      </c>
      <c r="O110" s="330">
        <f t="shared" si="3"/>
        <v>0</v>
      </c>
      <c r="P110" s="330">
        <f t="shared" si="4"/>
        <v>0</v>
      </c>
      <c r="Q110" s="330">
        <f t="shared" si="5"/>
        <v>6.1524873567297245E-2</v>
      </c>
      <c r="R110" s="49"/>
      <c r="S110" s="49"/>
      <c r="T110" s="49"/>
      <c r="U110" s="49"/>
      <c r="V110" s="49"/>
      <c r="W110" s="49"/>
      <c r="X110" s="49"/>
      <c r="Y110" s="49"/>
      <c r="Z110" s="49"/>
      <c r="AA110" s="49"/>
      <c r="AB110" s="49"/>
      <c r="AC110" s="49"/>
      <c r="AD110" s="49"/>
      <c r="AE110" s="49"/>
      <c r="AF110" s="49"/>
      <c r="AG110" s="49"/>
      <c r="AH110" s="49"/>
      <c r="AI110" s="49"/>
      <c r="AJ110" s="49"/>
      <c r="AK110" s="49"/>
      <c r="AL110" s="49"/>
    </row>
    <row r="111" spans="1:38" x14ac:dyDescent="0.45">
      <c r="A111" s="132"/>
      <c r="B111" s="119" t="s">
        <v>88</v>
      </c>
      <c r="C111" s="135"/>
      <c r="D111" s="135"/>
      <c r="E111" s="135"/>
      <c r="F111" s="135"/>
      <c r="G111" s="135"/>
      <c r="H111" s="135"/>
      <c r="I111" s="126"/>
      <c r="J111" s="130"/>
      <c r="K111" s="133"/>
      <c r="L111" s="49"/>
      <c r="M111" s="49"/>
      <c r="N111" s="330">
        <f t="shared" si="2"/>
        <v>0</v>
      </c>
      <c r="O111" s="330">
        <f t="shared" si="3"/>
        <v>0</v>
      </c>
      <c r="P111" s="330">
        <f t="shared" si="4"/>
        <v>0</v>
      </c>
      <c r="Q111" s="330">
        <f t="shared" si="5"/>
        <v>0</v>
      </c>
      <c r="R111" s="49"/>
      <c r="S111" s="49"/>
      <c r="T111" s="49"/>
      <c r="U111" s="49"/>
      <c r="V111" s="49"/>
      <c r="W111" s="49"/>
      <c r="X111" s="49"/>
      <c r="Y111" s="49"/>
      <c r="Z111" s="49"/>
      <c r="AA111" s="49"/>
      <c r="AB111" s="49"/>
      <c r="AC111" s="49"/>
      <c r="AD111" s="49"/>
      <c r="AE111" s="49"/>
      <c r="AF111" s="49"/>
      <c r="AG111" s="49"/>
      <c r="AH111" s="49"/>
      <c r="AI111" s="49"/>
      <c r="AJ111" s="49"/>
      <c r="AK111" s="49"/>
      <c r="AL111" s="49"/>
    </row>
    <row r="112" spans="1:38" x14ac:dyDescent="0.45">
      <c r="A112" s="132"/>
      <c r="B112" s="89" t="s">
        <v>194</v>
      </c>
      <c r="C112" s="89"/>
      <c r="D112" s="89"/>
      <c r="E112" s="128">
        <f>E90/5*(8/12)-8/12*H67/5</f>
        <v>31.352380952380944</v>
      </c>
      <c r="F112" s="89" t="s">
        <v>77</v>
      </c>
      <c r="G112" s="128"/>
      <c r="H112" s="129"/>
      <c r="I112" s="126"/>
      <c r="J112" s="130"/>
      <c r="K112" s="133"/>
      <c r="L112" s="49"/>
      <c r="M112" s="49"/>
      <c r="N112" s="330">
        <f t="shared" si="2"/>
        <v>0</v>
      </c>
      <c r="O112" s="330">
        <f t="shared" si="3"/>
        <v>0</v>
      </c>
      <c r="P112" s="330">
        <f t="shared" si="4"/>
        <v>0</v>
      </c>
      <c r="Q112" s="330">
        <f t="shared" si="5"/>
        <v>0</v>
      </c>
      <c r="R112" s="49"/>
      <c r="S112" s="49"/>
      <c r="T112" s="49"/>
      <c r="U112" s="49"/>
      <c r="V112" s="49"/>
      <c r="W112" s="49"/>
      <c r="X112" s="49"/>
      <c r="Y112" s="49"/>
      <c r="Z112" s="49"/>
      <c r="AA112" s="49"/>
      <c r="AB112" s="49"/>
      <c r="AC112" s="49"/>
      <c r="AD112" s="49"/>
      <c r="AE112" s="49"/>
      <c r="AF112" s="49"/>
      <c r="AG112" s="49"/>
      <c r="AH112" s="49"/>
      <c r="AI112" s="49"/>
      <c r="AJ112" s="49"/>
      <c r="AK112" s="49"/>
      <c r="AL112" s="49"/>
    </row>
    <row r="113" spans="1:38" x14ac:dyDescent="0.45">
      <c r="A113" s="132"/>
      <c r="B113" s="160" t="s">
        <v>196</v>
      </c>
      <c r="C113" s="82"/>
      <c r="D113" s="82"/>
      <c r="E113" s="136">
        <v>1.5</v>
      </c>
      <c r="F113" s="138" t="s">
        <v>66</v>
      </c>
      <c r="G113" s="128"/>
      <c r="H113" s="129"/>
      <c r="I113" s="126"/>
      <c r="J113" s="130"/>
      <c r="K113" s="133"/>
      <c r="L113" s="49"/>
      <c r="M113" s="49"/>
      <c r="N113" s="330"/>
      <c r="O113" s="330"/>
      <c r="P113" s="330"/>
      <c r="Q113" s="330"/>
      <c r="R113" s="49"/>
      <c r="S113" s="49"/>
      <c r="T113" s="49"/>
      <c r="U113" s="49"/>
      <c r="V113" s="49"/>
      <c r="W113" s="49"/>
      <c r="X113" s="49"/>
      <c r="Y113" s="49"/>
      <c r="Z113" s="49"/>
      <c r="AA113" s="49"/>
      <c r="AB113" s="49"/>
      <c r="AC113" s="49"/>
      <c r="AD113" s="49"/>
      <c r="AE113" s="49"/>
      <c r="AF113" s="49"/>
      <c r="AG113" s="49"/>
      <c r="AH113" s="49"/>
      <c r="AI113" s="49"/>
      <c r="AJ113" s="49"/>
      <c r="AK113" s="49"/>
      <c r="AL113" s="49"/>
    </row>
    <row r="114" spans="1:38" x14ac:dyDescent="0.45">
      <c r="A114" s="132"/>
      <c r="B114" s="92" t="s">
        <v>198</v>
      </c>
      <c r="C114" s="89"/>
      <c r="D114" s="89"/>
      <c r="E114" s="128">
        <f>E112*E113</f>
        <v>47.028571428571418</v>
      </c>
      <c r="F114" s="129" t="s">
        <v>66</v>
      </c>
      <c r="G114" s="128"/>
      <c r="H114" s="129"/>
      <c r="I114" s="126"/>
      <c r="J114" s="130"/>
      <c r="K114" s="133"/>
      <c r="L114" s="49"/>
      <c r="M114" s="49"/>
      <c r="N114" s="330"/>
      <c r="O114" s="330"/>
      <c r="P114" s="330"/>
      <c r="Q114" s="330"/>
      <c r="R114" s="49"/>
      <c r="S114" s="49"/>
      <c r="T114" s="49"/>
      <c r="U114" s="49"/>
      <c r="V114" s="49"/>
      <c r="W114" s="49"/>
      <c r="X114" s="49"/>
      <c r="Y114" s="49"/>
      <c r="Z114" s="49"/>
      <c r="AA114" s="49"/>
      <c r="AB114" s="49"/>
      <c r="AC114" s="49"/>
      <c r="AD114" s="49"/>
      <c r="AE114" s="49"/>
      <c r="AF114" s="49"/>
      <c r="AG114" s="49"/>
      <c r="AH114" s="49"/>
      <c r="AI114" s="49"/>
      <c r="AJ114" s="49"/>
      <c r="AK114" s="49"/>
      <c r="AL114" s="49"/>
    </row>
    <row r="115" spans="1:38" x14ac:dyDescent="0.45">
      <c r="A115" s="132"/>
      <c r="B115" s="89" t="s">
        <v>195</v>
      </c>
      <c r="C115" s="89"/>
      <c r="D115" s="89"/>
      <c r="E115" s="128">
        <f>E93-E112</f>
        <v>15.676190476190481</v>
      </c>
      <c r="F115" s="89" t="s">
        <v>77</v>
      </c>
      <c r="G115" s="128"/>
      <c r="H115" s="129"/>
      <c r="I115" s="126"/>
      <c r="J115" s="130"/>
      <c r="K115" s="133"/>
      <c r="L115" s="49"/>
      <c r="M115" s="49"/>
      <c r="N115" s="330"/>
      <c r="O115" s="330"/>
      <c r="P115" s="330"/>
      <c r="Q115" s="330"/>
      <c r="R115" s="49"/>
      <c r="S115" s="49"/>
      <c r="T115" s="49"/>
      <c r="U115" s="49"/>
      <c r="V115" s="49"/>
      <c r="W115" s="49"/>
      <c r="X115" s="49"/>
      <c r="Y115" s="49"/>
      <c r="Z115" s="49"/>
      <c r="AA115" s="49"/>
      <c r="AB115" s="49"/>
      <c r="AC115" s="49"/>
      <c r="AD115" s="49"/>
      <c r="AE115" s="49"/>
      <c r="AF115" s="49"/>
      <c r="AG115" s="49"/>
      <c r="AH115" s="49"/>
      <c r="AI115" s="49"/>
      <c r="AJ115" s="49"/>
      <c r="AK115" s="49"/>
      <c r="AL115" s="49"/>
    </row>
    <row r="116" spans="1:38" x14ac:dyDescent="0.45">
      <c r="A116" s="132"/>
      <c r="B116" s="82" t="s">
        <v>197</v>
      </c>
      <c r="C116" s="82"/>
      <c r="D116" s="82"/>
      <c r="E116" s="136">
        <v>0.4</v>
      </c>
      <c r="F116" s="138" t="s">
        <v>66</v>
      </c>
      <c r="G116" s="128"/>
      <c r="H116" s="129"/>
      <c r="I116" s="126"/>
      <c r="J116" s="130"/>
      <c r="K116" s="133"/>
      <c r="L116" s="49"/>
      <c r="M116" s="49"/>
      <c r="N116" s="330">
        <f t="shared" si="2"/>
        <v>0</v>
      </c>
      <c r="O116" s="330">
        <f t="shared" si="3"/>
        <v>0</v>
      </c>
      <c r="P116" s="330">
        <f t="shared" si="4"/>
        <v>0</v>
      </c>
      <c r="Q116" s="330">
        <f t="shared" si="5"/>
        <v>0</v>
      </c>
      <c r="R116" s="49"/>
      <c r="S116" s="49"/>
      <c r="T116" s="49"/>
      <c r="U116" s="49"/>
      <c r="V116" s="49"/>
      <c r="W116" s="49"/>
      <c r="X116" s="49"/>
      <c r="Y116" s="49"/>
      <c r="Z116" s="49"/>
      <c r="AA116" s="49"/>
      <c r="AB116" s="49"/>
      <c r="AC116" s="49"/>
      <c r="AD116" s="49"/>
      <c r="AE116" s="49"/>
      <c r="AF116" s="49"/>
      <c r="AG116" s="49"/>
      <c r="AH116" s="49"/>
      <c r="AI116" s="49"/>
      <c r="AJ116" s="49"/>
      <c r="AK116" s="49"/>
      <c r="AL116" s="49"/>
    </row>
    <row r="117" spans="1:38" x14ac:dyDescent="0.45">
      <c r="A117" s="132"/>
      <c r="B117" s="92" t="s">
        <v>198</v>
      </c>
      <c r="C117" s="89"/>
      <c r="D117" s="89"/>
      <c r="E117" s="128">
        <f>E115*E116</f>
        <v>6.2704761904761925</v>
      </c>
      <c r="F117" s="129" t="s">
        <v>66</v>
      </c>
      <c r="G117" s="128"/>
      <c r="H117" s="129"/>
      <c r="I117" s="126"/>
      <c r="J117" s="130"/>
      <c r="K117" s="133"/>
      <c r="L117" s="49"/>
      <c r="M117" s="49"/>
      <c r="N117" s="330">
        <f t="shared" si="2"/>
        <v>0</v>
      </c>
      <c r="O117" s="330">
        <f t="shared" si="3"/>
        <v>0</v>
      </c>
      <c r="P117" s="330">
        <f t="shared" si="4"/>
        <v>0</v>
      </c>
      <c r="Q117" s="330">
        <f t="shared" si="5"/>
        <v>0</v>
      </c>
      <c r="R117" s="49"/>
      <c r="S117" s="49"/>
      <c r="T117" s="49"/>
      <c r="U117" s="49"/>
      <c r="V117" s="49"/>
      <c r="W117" s="49"/>
      <c r="X117" s="49"/>
      <c r="Y117" s="49"/>
      <c r="Z117" s="49"/>
      <c r="AA117" s="49"/>
      <c r="AB117" s="49"/>
      <c r="AC117" s="49"/>
      <c r="AD117" s="49"/>
      <c r="AE117" s="49"/>
      <c r="AF117" s="49"/>
      <c r="AG117" s="49"/>
      <c r="AH117" s="49"/>
      <c r="AI117" s="49"/>
      <c r="AJ117" s="49"/>
      <c r="AK117" s="49"/>
      <c r="AL117" s="49"/>
    </row>
    <row r="118" spans="1:38" x14ac:dyDescent="0.45">
      <c r="A118" s="132"/>
      <c r="B118" s="92" t="s">
        <v>68</v>
      </c>
      <c r="C118" s="89"/>
      <c r="D118" s="89"/>
      <c r="E118" s="128">
        <f>E117+E114</f>
        <v>53.299047619047613</v>
      </c>
      <c r="F118" s="129" t="s">
        <v>66</v>
      </c>
      <c r="G118" s="128"/>
      <c r="H118" s="129"/>
      <c r="I118" s="126"/>
      <c r="J118" s="130"/>
      <c r="K118" s="133"/>
      <c r="L118" s="49"/>
      <c r="M118" s="49"/>
      <c r="N118" s="330">
        <f t="shared" si="2"/>
        <v>0</v>
      </c>
      <c r="O118" s="330">
        <f t="shared" si="3"/>
        <v>0</v>
      </c>
      <c r="P118" s="330">
        <f t="shared" si="4"/>
        <v>0</v>
      </c>
      <c r="Q118" s="330">
        <f t="shared" si="5"/>
        <v>0</v>
      </c>
      <c r="R118" s="49"/>
      <c r="S118" s="49"/>
      <c r="T118" s="49"/>
      <c r="U118" s="49"/>
      <c r="V118" s="49"/>
      <c r="W118" s="49"/>
      <c r="X118" s="49"/>
      <c r="Y118" s="49"/>
      <c r="Z118" s="49"/>
      <c r="AA118" s="49"/>
      <c r="AB118" s="49"/>
      <c r="AC118" s="49"/>
      <c r="AD118" s="49"/>
      <c r="AE118" s="49"/>
      <c r="AF118" s="49"/>
      <c r="AG118" s="49"/>
      <c r="AH118" s="49"/>
      <c r="AI118" s="49"/>
      <c r="AJ118" s="49"/>
      <c r="AK118" s="49"/>
      <c r="AL118" s="49"/>
    </row>
    <row r="119" spans="1:38" x14ac:dyDescent="0.45">
      <c r="A119" s="132"/>
      <c r="B119" s="89" t="s">
        <v>78</v>
      </c>
      <c r="C119" s="89"/>
      <c r="D119" s="89"/>
      <c r="E119" s="128">
        <f>E118/7.8</f>
        <v>6.8332112332112329</v>
      </c>
      <c r="F119" s="129" t="s">
        <v>2</v>
      </c>
      <c r="G119" s="139">
        <f>E119</f>
        <v>6.8332112332112329</v>
      </c>
      <c r="H119" s="129">
        <f>G119/G$80</f>
        <v>3.4914472830078057E-2</v>
      </c>
      <c r="I119" s="126"/>
      <c r="J119" s="127">
        <f t="shared" ref="J119" si="10">H119*(1+I119)</f>
        <v>3.4914472830078057E-2</v>
      </c>
      <c r="K119" s="133">
        <v>3</v>
      </c>
      <c r="L119" s="49"/>
      <c r="M119" s="49"/>
      <c r="N119" s="330">
        <f t="shared" si="2"/>
        <v>0</v>
      </c>
      <c r="O119" s="330">
        <f t="shared" si="3"/>
        <v>0</v>
      </c>
      <c r="P119" s="330">
        <f t="shared" si="4"/>
        <v>0</v>
      </c>
      <c r="Q119" s="330">
        <f t="shared" si="5"/>
        <v>3.4914472830078057E-2</v>
      </c>
      <c r="R119" s="49"/>
      <c r="S119" s="49"/>
      <c r="T119" s="49"/>
      <c r="U119" s="49"/>
      <c r="V119" s="49"/>
      <c r="W119" s="49"/>
      <c r="X119" s="49"/>
      <c r="Y119" s="49"/>
      <c r="Z119" s="49"/>
      <c r="AA119" s="49"/>
      <c r="AB119" s="49"/>
      <c r="AC119" s="49"/>
      <c r="AD119" s="49"/>
      <c r="AE119" s="49"/>
      <c r="AF119" s="49"/>
      <c r="AG119" s="49"/>
      <c r="AH119" s="49"/>
      <c r="AI119" s="49"/>
      <c r="AJ119" s="49"/>
      <c r="AK119" s="49"/>
      <c r="AL119" s="49"/>
    </row>
    <row r="120" spans="1:38" x14ac:dyDescent="0.45">
      <c r="A120" s="131" t="s">
        <v>89</v>
      </c>
      <c r="B120" s="118"/>
      <c r="C120" s="118"/>
      <c r="D120" s="118"/>
      <c r="E120" s="118"/>
      <c r="F120" s="118"/>
      <c r="G120" s="118"/>
      <c r="H120" s="118"/>
      <c r="I120" s="156"/>
      <c r="J120" s="157"/>
      <c r="K120" s="158"/>
      <c r="L120" s="159"/>
      <c r="M120" s="159"/>
      <c r="N120" s="330">
        <f t="shared" si="2"/>
        <v>0</v>
      </c>
      <c r="O120" s="330">
        <f t="shared" si="3"/>
        <v>0</v>
      </c>
      <c r="P120" s="330">
        <f t="shared" si="4"/>
        <v>0</v>
      </c>
      <c r="Q120" s="330">
        <f t="shared" si="5"/>
        <v>0</v>
      </c>
      <c r="R120" s="159"/>
      <c r="S120" s="159"/>
      <c r="T120" s="159"/>
      <c r="U120" s="159"/>
      <c r="V120" s="159"/>
      <c r="W120" s="159"/>
      <c r="X120" s="159"/>
      <c r="Y120" s="159"/>
      <c r="Z120" s="159"/>
      <c r="AA120" s="159"/>
      <c r="AB120" s="159"/>
      <c r="AC120" s="159"/>
      <c r="AD120" s="159"/>
      <c r="AE120" s="159"/>
      <c r="AF120" s="159"/>
      <c r="AG120" s="159"/>
      <c r="AH120" s="159"/>
      <c r="AI120" s="159"/>
      <c r="AJ120" s="159"/>
      <c r="AK120" s="159"/>
      <c r="AL120" s="159"/>
    </row>
    <row r="121" spans="1:38" x14ac:dyDescent="0.45">
      <c r="A121" s="132"/>
      <c r="B121" s="160" t="s">
        <v>90</v>
      </c>
      <c r="C121" s="82"/>
      <c r="D121" s="82"/>
      <c r="E121" s="136">
        <f>G63</f>
        <v>260.89285714285711</v>
      </c>
      <c r="F121" s="82" t="s">
        <v>2</v>
      </c>
      <c r="G121" s="128"/>
      <c r="H121" s="129"/>
      <c r="I121" s="126"/>
      <c r="J121" s="130"/>
      <c r="K121" s="133"/>
      <c r="L121" s="49"/>
      <c r="M121" s="49"/>
      <c r="N121" s="330">
        <f t="shared" si="2"/>
        <v>0</v>
      </c>
      <c r="O121" s="330">
        <f t="shared" si="3"/>
        <v>0</v>
      </c>
      <c r="P121" s="330">
        <f t="shared" si="4"/>
        <v>0</v>
      </c>
      <c r="Q121" s="330">
        <f t="shared" si="5"/>
        <v>0</v>
      </c>
      <c r="R121" s="49"/>
      <c r="S121" s="49"/>
      <c r="T121" s="49"/>
      <c r="U121" s="49"/>
      <c r="V121" s="49"/>
      <c r="W121" s="49"/>
      <c r="X121" s="49"/>
      <c r="Y121" s="49"/>
      <c r="Z121" s="49"/>
      <c r="AA121" s="49"/>
      <c r="AB121" s="49"/>
      <c r="AC121" s="49"/>
      <c r="AD121" s="49"/>
      <c r="AE121" s="49"/>
      <c r="AF121" s="49"/>
      <c r="AG121" s="49"/>
      <c r="AH121" s="49"/>
      <c r="AI121" s="49"/>
      <c r="AJ121" s="49"/>
      <c r="AK121" s="49"/>
      <c r="AL121" s="49"/>
    </row>
    <row r="122" spans="1:38" x14ac:dyDescent="0.45">
      <c r="A122" s="132"/>
      <c r="B122" s="89" t="s">
        <v>87</v>
      </c>
      <c r="C122" s="89"/>
      <c r="D122" s="89"/>
      <c r="E122" s="128">
        <f>E121/5</f>
        <v>52.178571428571423</v>
      </c>
      <c r="F122" s="89" t="s">
        <v>77</v>
      </c>
      <c r="G122" s="128"/>
      <c r="H122" s="129"/>
      <c r="I122" s="126"/>
      <c r="J122" s="130"/>
      <c r="K122" s="133"/>
      <c r="L122" s="49"/>
      <c r="M122" s="49"/>
      <c r="N122" s="330">
        <f t="shared" si="2"/>
        <v>0</v>
      </c>
      <c r="O122" s="330">
        <f t="shared" si="3"/>
        <v>0</v>
      </c>
      <c r="P122" s="330">
        <f t="shared" si="4"/>
        <v>0</v>
      </c>
      <c r="Q122" s="330">
        <f t="shared" si="5"/>
        <v>0</v>
      </c>
      <c r="R122" s="49"/>
      <c r="S122" s="49"/>
      <c r="T122" s="49"/>
      <c r="U122" s="49"/>
      <c r="V122" s="49"/>
      <c r="W122" s="49"/>
      <c r="X122" s="49"/>
      <c r="Y122" s="49"/>
      <c r="Z122" s="49"/>
      <c r="AA122" s="49"/>
      <c r="AB122" s="49"/>
      <c r="AC122" s="49"/>
      <c r="AD122" s="49"/>
      <c r="AE122" s="49"/>
      <c r="AF122" s="49"/>
      <c r="AG122" s="49"/>
      <c r="AH122" s="49"/>
      <c r="AI122" s="49"/>
      <c r="AJ122" s="49"/>
      <c r="AK122" s="49"/>
      <c r="AL122" s="49"/>
    </row>
    <row r="123" spans="1:38" ht="28.9" customHeight="1" x14ac:dyDescent="0.45">
      <c r="A123" s="132"/>
      <c r="B123" s="964" t="s">
        <v>221</v>
      </c>
      <c r="C123" s="964"/>
      <c r="D123" s="964"/>
      <c r="E123" s="408">
        <v>4.66</v>
      </c>
      <c r="F123" s="134" t="s">
        <v>161</v>
      </c>
      <c r="G123" s="128"/>
      <c r="H123" s="129"/>
      <c r="I123" s="126"/>
      <c r="J123" s="130"/>
      <c r="K123" s="133"/>
      <c r="L123" s="49"/>
      <c r="M123" s="49"/>
      <c r="N123" s="330">
        <f t="shared" si="2"/>
        <v>0</v>
      </c>
      <c r="O123" s="330">
        <f t="shared" si="3"/>
        <v>0</v>
      </c>
      <c r="P123" s="330">
        <f t="shared" si="4"/>
        <v>0</v>
      </c>
      <c r="Q123" s="330">
        <f t="shared" si="5"/>
        <v>0</v>
      </c>
      <c r="R123" s="49"/>
      <c r="S123" s="49"/>
      <c r="T123" s="49"/>
      <c r="U123" s="49"/>
      <c r="V123" s="49"/>
      <c r="W123" s="49"/>
      <c r="X123" s="49"/>
      <c r="Y123" s="49"/>
      <c r="Z123" s="49"/>
      <c r="AA123" s="49"/>
      <c r="AB123" s="49"/>
      <c r="AC123" s="49"/>
      <c r="AD123" s="49"/>
      <c r="AE123" s="49"/>
      <c r="AF123" s="49"/>
      <c r="AG123" s="49"/>
      <c r="AH123" s="49"/>
      <c r="AI123" s="49"/>
      <c r="AJ123" s="49"/>
      <c r="AK123" s="49"/>
      <c r="AL123" s="49"/>
    </row>
    <row r="124" spans="1:38" x14ac:dyDescent="0.45">
      <c r="A124" s="132"/>
      <c r="B124" s="82" t="s">
        <v>67</v>
      </c>
      <c r="C124" s="82"/>
      <c r="D124" s="82"/>
      <c r="E124" s="409">
        <v>1</v>
      </c>
      <c r="F124" s="138"/>
      <c r="G124" s="128"/>
      <c r="H124" s="129"/>
      <c r="I124" s="126"/>
      <c r="J124" s="130"/>
      <c r="K124" s="133"/>
      <c r="L124" s="49"/>
      <c r="M124" s="49"/>
      <c r="N124" s="330">
        <f t="shared" si="2"/>
        <v>0</v>
      </c>
      <c r="O124" s="330">
        <f t="shared" si="3"/>
        <v>0</v>
      </c>
      <c r="P124" s="330">
        <f t="shared" si="4"/>
        <v>0</v>
      </c>
      <c r="Q124" s="330">
        <f t="shared" si="5"/>
        <v>0</v>
      </c>
      <c r="R124" s="49"/>
      <c r="S124" s="49"/>
      <c r="T124" s="49"/>
      <c r="U124" s="49"/>
      <c r="V124" s="49"/>
      <c r="W124" s="49"/>
      <c r="X124" s="49"/>
      <c r="Y124" s="49"/>
      <c r="Z124" s="49"/>
      <c r="AA124" s="49"/>
      <c r="AB124" s="49"/>
      <c r="AC124" s="49"/>
      <c r="AD124" s="49"/>
      <c r="AE124" s="49"/>
      <c r="AF124" s="49"/>
      <c r="AG124" s="49"/>
      <c r="AH124" s="49"/>
      <c r="AI124" s="49"/>
      <c r="AJ124" s="49"/>
      <c r="AK124" s="49"/>
      <c r="AL124" s="49"/>
    </row>
    <row r="125" spans="1:38" x14ac:dyDescent="0.45">
      <c r="A125" s="132"/>
      <c r="B125" s="92" t="s">
        <v>92</v>
      </c>
      <c r="C125" s="89"/>
      <c r="D125" s="89"/>
      <c r="E125" s="128">
        <f>E122*E123*E124</f>
        <v>243.15214285714285</v>
      </c>
      <c r="F125" s="129" t="s">
        <v>66</v>
      </c>
      <c r="G125" s="128"/>
      <c r="H125" s="129"/>
      <c r="I125" s="126"/>
      <c r="J125" s="130"/>
      <c r="K125" s="133"/>
      <c r="L125" s="49"/>
      <c r="M125" s="49"/>
      <c r="N125" s="330">
        <f t="shared" si="2"/>
        <v>0</v>
      </c>
      <c r="O125" s="330">
        <f t="shared" si="3"/>
        <v>0</v>
      </c>
      <c r="P125" s="330">
        <f t="shared" si="4"/>
        <v>0</v>
      </c>
      <c r="Q125" s="330">
        <f t="shared" si="5"/>
        <v>0</v>
      </c>
      <c r="R125" s="49"/>
      <c r="S125" s="49"/>
      <c r="T125" s="49"/>
      <c r="U125" s="49"/>
      <c r="V125" s="49"/>
      <c r="W125" s="49"/>
      <c r="X125" s="49"/>
      <c r="Y125" s="49"/>
      <c r="Z125" s="49"/>
      <c r="AA125" s="49"/>
      <c r="AB125" s="49"/>
      <c r="AC125" s="49"/>
      <c r="AD125" s="49"/>
      <c r="AE125" s="49"/>
      <c r="AF125" s="49"/>
      <c r="AG125" s="49"/>
      <c r="AH125" s="49"/>
      <c r="AI125" s="49"/>
      <c r="AJ125" s="49"/>
      <c r="AK125" s="49"/>
      <c r="AL125" s="49"/>
    </row>
    <row r="126" spans="1:38" x14ac:dyDescent="0.45">
      <c r="A126" s="132"/>
      <c r="B126" s="89" t="s">
        <v>78</v>
      </c>
      <c r="C126" s="89"/>
      <c r="D126" s="89"/>
      <c r="E126" s="128">
        <f>E125/7.8</f>
        <v>31.173351648351648</v>
      </c>
      <c r="F126" s="129" t="s">
        <v>2</v>
      </c>
      <c r="G126" s="139">
        <f>E126</f>
        <v>31.173351648351648</v>
      </c>
      <c r="H126" s="129">
        <f>G126/G$80</f>
        <v>0.15928106156866953</v>
      </c>
      <c r="I126" s="126">
        <f>H$57</f>
        <v>0.28239999999999998</v>
      </c>
      <c r="J126" s="127">
        <f t="shared" ref="J126" si="11">H126*(1+I126)</f>
        <v>0.20426203335566182</v>
      </c>
      <c r="K126" s="133">
        <v>3</v>
      </c>
      <c r="L126" s="49"/>
      <c r="M126" s="49"/>
      <c r="N126" s="330">
        <f t="shared" si="2"/>
        <v>0</v>
      </c>
      <c r="O126" s="330">
        <f t="shared" si="3"/>
        <v>0</v>
      </c>
      <c r="P126" s="330">
        <f t="shared" si="4"/>
        <v>0</v>
      </c>
      <c r="Q126" s="330">
        <f t="shared" si="5"/>
        <v>0.20426203335566182</v>
      </c>
      <c r="R126" s="49"/>
      <c r="S126" s="49"/>
      <c r="T126" s="49"/>
      <c r="U126" s="49"/>
      <c r="V126" s="49"/>
      <c r="W126" s="49"/>
      <c r="X126" s="49"/>
      <c r="Y126" s="49"/>
      <c r="Z126" s="49"/>
      <c r="AA126" s="49"/>
      <c r="AB126" s="49"/>
      <c r="AC126" s="49"/>
      <c r="AD126" s="49"/>
      <c r="AE126" s="49"/>
      <c r="AF126" s="49"/>
      <c r="AG126" s="49"/>
      <c r="AH126" s="49"/>
      <c r="AI126" s="49"/>
      <c r="AJ126" s="49"/>
      <c r="AK126" s="49"/>
      <c r="AL126" s="49"/>
    </row>
    <row r="127" spans="1:38" x14ac:dyDescent="0.45">
      <c r="A127" s="131" t="s">
        <v>93</v>
      </c>
      <c r="B127" s="135"/>
      <c r="C127" s="135"/>
      <c r="D127" s="135"/>
      <c r="E127" s="135"/>
      <c r="F127" s="135"/>
      <c r="G127" s="135"/>
      <c r="H127" s="135"/>
      <c r="I127" s="126"/>
      <c r="J127" s="130"/>
      <c r="K127" s="133"/>
      <c r="L127" s="49"/>
      <c r="M127" s="49"/>
      <c r="N127" s="330">
        <f t="shared" si="2"/>
        <v>0</v>
      </c>
      <c r="O127" s="330">
        <f t="shared" si="3"/>
        <v>0</v>
      </c>
      <c r="P127" s="330">
        <f t="shared" si="4"/>
        <v>0</v>
      </c>
      <c r="Q127" s="330">
        <f t="shared" si="5"/>
        <v>0</v>
      </c>
      <c r="R127" s="49"/>
      <c r="S127" s="49"/>
      <c r="T127" s="49"/>
      <c r="U127" s="49"/>
      <c r="V127" s="49"/>
      <c r="W127" s="49"/>
      <c r="X127" s="49"/>
      <c r="Y127" s="49"/>
      <c r="Z127" s="49"/>
      <c r="AA127" s="49"/>
      <c r="AB127" s="49"/>
      <c r="AC127" s="49"/>
      <c r="AD127" s="49"/>
      <c r="AE127" s="49"/>
      <c r="AF127" s="49"/>
      <c r="AG127" s="49"/>
      <c r="AH127" s="49"/>
      <c r="AI127" s="49"/>
      <c r="AJ127" s="49"/>
      <c r="AK127" s="49"/>
      <c r="AL127" s="49"/>
    </row>
    <row r="128" spans="1:38" ht="14.65" thickBot="1" x14ac:dyDescent="0.5">
      <c r="A128" s="163"/>
      <c r="B128" s="164" t="s">
        <v>185</v>
      </c>
      <c r="C128" s="165"/>
      <c r="D128" s="165"/>
      <c r="E128" s="165"/>
      <c r="F128" s="165"/>
      <c r="G128" s="165"/>
      <c r="H128" s="165"/>
      <c r="I128" s="166"/>
      <c r="J128" s="313">
        <v>0.02</v>
      </c>
      <c r="K128" s="380">
        <v>0</v>
      </c>
      <c r="L128" s="49"/>
      <c r="M128" s="49"/>
      <c r="N128" s="330">
        <f t="shared" si="2"/>
        <v>0.02</v>
      </c>
      <c r="O128" s="330">
        <f t="shared" si="3"/>
        <v>0</v>
      </c>
      <c r="P128" s="330">
        <f t="shared" si="4"/>
        <v>0</v>
      </c>
      <c r="Q128" s="330">
        <f t="shared" si="5"/>
        <v>0</v>
      </c>
      <c r="R128" s="49"/>
      <c r="S128" s="49"/>
      <c r="T128" s="49"/>
      <c r="U128" s="49"/>
      <c r="V128" s="49"/>
      <c r="W128" s="49"/>
      <c r="X128" s="49"/>
      <c r="Y128" s="49"/>
      <c r="Z128" s="49"/>
      <c r="AA128" s="49"/>
      <c r="AB128" s="49"/>
      <c r="AC128" s="49"/>
      <c r="AD128" s="49"/>
      <c r="AE128" s="49"/>
      <c r="AF128" s="49"/>
      <c r="AG128" s="49"/>
      <c r="AH128" s="49"/>
      <c r="AI128" s="49"/>
      <c r="AJ128" s="49"/>
      <c r="AK128" s="49"/>
      <c r="AL128" s="49"/>
    </row>
    <row r="129" spans="1:38" x14ac:dyDescent="0.45">
      <c r="A129" s="132" t="s">
        <v>98</v>
      </c>
      <c r="B129" s="135"/>
      <c r="C129" s="135"/>
      <c r="D129" s="135"/>
      <c r="E129" s="135"/>
      <c r="F129" s="135"/>
      <c r="G129" s="135"/>
      <c r="H129" s="135"/>
      <c r="I129" s="126"/>
      <c r="J129" s="127">
        <f>SUM(J80:J128)</f>
        <v>2.247100692487316</v>
      </c>
      <c r="K129" s="133"/>
      <c r="L129" s="49"/>
      <c r="M129" s="49"/>
      <c r="N129" s="331">
        <f>SUM(N83:N128)</f>
        <v>0.23661367893196303</v>
      </c>
      <c r="O129" s="331">
        <f>SUM(O83:O128)</f>
        <v>0</v>
      </c>
      <c r="P129" s="331">
        <f>SUM(P83:P128)</f>
        <v>0</v>
      </c>
      <c r="Q129" s="331">
        <f>SUM(Q83:Q128)</f>
        <v>0.72308701355535332</v>
      </c>
      <c r="R129" s="49"/>
      <c r="S129" s="49"/>
      <c r="T129" s="49"/>
      <c r="U129" s="49"/>
      <c r="V129" s="49"/>
      <c r="W129" s="49"/>
      <c r="X129" s="49"/>
      <c r="Y129" s="49"/>
      <c r="Z129" s="49"/>
      <c r="AA129" s="49"/>
      <c r="AB129" s="49"/>
      <c r="AC129" s="49"/>
      <c r="AD129" s="49"/>
      <c r="AE129" s="49"/>
      <c r="AF129" s="49"/>
      <c r="AG129" s="49"/>
      <c r="AH129" s="49"/>
      <c r="AI129" s="49"/>
      <c r="AJ129" s="49"/>
      <c r="AK129" s="49"/>
      <c r="AL129" s="49"/>
    </row>
    <row r="130" spans="1:38" x14ac:dyDescent="0.45">
      <c r="A130" s="132" t="s">
        <v>99</v>
      </c>
      <c r="B130" s="135"/>
      <c r="C130" s="135"/>
      <c r="D130" s="135"/>
      <c r="E130" s="135"/>
      <c r="F130" s="135"/>
      <c r="G130" s="135"/>
      <c r="H130" s="135"/>
      <c r="I130" s="126"/>
      <c r="J130" s="127">
        <f>-100%</f>
        <v>-1</v>
      </c>
      <c r="K130" s="133"/>
      <c r="L130" s="49"/>
      <c r="M130" s="49"/>
      <c r="N130" s="49"/>
      <c r="O130" s="49"/>
      <c r="P130" s="49"/>
      <c r="Q130" s="49"/>
      <c r="R130" s="49"/>
      <c r="S130" s="49"/>
      <c r="T130" s="49"/>
      <c r="U130" s="49"/>
      <c r="V130" s="49"/>
      <c r="W130" s="49"/>
      <c r="X130" s="49"/>
      <c r="Y130" s="49"/>
      <c r="Z130" s="49"/>
      <c r="AA130" s="49"/>
      <c r="AB130" s="49"/>
      <c r="AC130" s="49"/>
      <c r="AD130" s="49"/>
      <c r="AE130" s="49"/>
      <c r="AF130" s="49"/>
      <c r="AG130" s="49"/>
      <c r="AH130" s="49"/>
      <c r="AI130" s="49"/>
      <c r="AJ130" s="49"/>
      <c r="AK130" s="49"/>
      <c r="AL130" s="49"/>
    </row>
    <row r="131" spans="1:38" ht="14.65" thickBot="1" x14ac:dyDescent="0.5">
      <c r="A131" s="132" t="s">
        <v>100</v>
      </c>
      <c r="B131" s="165"/>
      <c r="C131" s="165"/>
      <c r="D131" s="165"/>
      <c r="E131" s="165"/>
      <c r="F131" s="165"/>
      <c r="G131" s="165"/>
      <c r="H131" s="165"/>
      <c r="I131" s="166"/>
      <c r="J131" s="167">
        <f>-H52</f>
        <v>-0.28739999999999999</v>
      </c>
      <c r="K131" s="133"/>
      <c r="L131" s="49"/>
      <c r="M131" s="49"/>
      <c r="N131" s="49"/>
      <c r="O131" s="49"/>
      <c r="P131" s="49"/>
      <c r="Q131" s="49"/>
      <c r="R131" s="49"/>
      <c r="S131" s="49"/>
      <c r="T131" s="49"/>
      <c r="U131" s="49"/>
      <c r="V131" s="49"/>
      <c r="W131" s="49"/>
      <c r="X131" s="49"/>
      <c r="Y131" s="49"/>
      <c r="Z131" s="49"/>
      <c r="AA131" s="49"/>
      <c r="AB131" s="49"/>
      <c r="AC131" s="49"/>
      <c r="AD131" s="49"/>
      <c r="AE131" s="49"/>
      <c r="AF131" s="49"/>
      <c r="AG131" s="49"/>
      <c r="AH131" s="49"/>
      <c r="AI131" s="49"/>
      <c r="AJ131" s="49"/>
      <c r="AK131" s="49"/>
      <c r="AL131" s="49"/>
    </row>
    <row r="132" spans="1:38" x14ac:dyDescent="0.45">
      <c r="A132" s="73" t="s">
        <v>101</v>
      </c>
      <c r="B132" s="69"/>
      <c r="C132" s="69"/>
      <c r="D132" s="69"/>
      <c r="E132" s="69"/>
      <c r="F132" s="69"/>
      <c r="G132" s="69"/>
      <c r="H132" s="69"/>
      <c r="I132" s="168"/>
      <c r="J132" s="169">
        <f>SUM(J129:J131)</f>
        <v>0.95970069248731604</v>
      </c>
      <c r="K132" s="170"/>
      <c r="L132" s="49"/>
      <c r="M132" s="49"/>
      <c r="N132" s="49"/>
      <c r="O132" s="49"/>
      <c r="P132" s="49"/>
      <c r="Q132" s="49"/>
      <c r="R132" s="49"/>
      <c r="S132" s="49"/>
      <c r="T132" s="49"/>
      <c r="U132" s="49"/>
      <c r="V132" s="49"/>
      <c r="W132" s="49"/>
      <c r="X132" s="49"/>
      <c r="Y132" s="49"/>
      <c r="Z132" s="49"/>
      <c r="AA132" s="49"/>
      <c r="AB132" s="49"/>
      <c r="AC132" s="49"/>
      <c r="AD132" s="49"/>
      <c r="AE132" s="49"/>
      <c r="AF132" s="49"/>
      <c r="AG132" s="49"/>
      <c r="AH132" s="49"/>
      <c r="AI132" s="49"/>
      <c r="AJ132" s="49"/>
      <c r="AK132" s="49"/>
      <c r="AL132" s="49"/>
    </row>
    <row r="133" spans="1:38" x14ac:dyDescent="0.45">
      <c r="A133" s="855"/>
      <c r="B133" s="855"/>
      <c r="C133" s="855"/>
      <c r="D133" s="855"/>
      <c r="E133" s="855"/>
      <c r="F133" s="855"/>
      <c r="G133" s="855"/>
      <c r="H133" s="855"/>
      <c r="I133" s="855"/>
      <c r="J133" s="855"/>
      <c r="K133" s="172"/>
      <c r="L133" s="49"/>
      <c r="M133" s="49"/>
      <c r="N133" s="49"/>
      <c r="O133" s="49"/>
      <c r="P133" s="49"/>
      <c r="Q133" s="49"/>
      <c r="R133" s="49"/>
      <c r="S133" s="49"/>
      <c r="T133" s="49"/>
      <c r="U133" s="49"/>
      <c r="V133" s="49"/>
      <c r="W133" s="49"/>
      <c r="X133" s="49"/>
      <c r="Y133" s="49"/>
      <c r="Z133" s="49"/>
      <c r="AA133" s="49"/>
      <c r="AB133" s="49"/>
      <c r="AC133" s="49"/>
      <c r="AD133" s="49"/>
      <c r="AE133" s="49"/>
      <c r="AF133" s="49"/>
      <c r="AG133" s="49"/>
      <c r="AH133" s="49"/>
      <c r="AI133" s="49"/>
      <c r="AJ133" s="49"/>
      <c r="AK133" s="49"/>
      <c r="AL133" s="49"/>
    </row>
    <row r="134" spans="1:38" x14ac:dyDescent="0.45">
      <c r="A134" s="914" t="s">
        <v>191</v>
      </c>
      <c r="B134" s="915"/>
      <c r="C134" s="915"/>
      <c r="D134" s="915"/>
      <c r="E134" s="915"/>
      <c r="F134" s="915"/>
      <c r="G134" s="915"/>
      <c r="H134" s="915"/>
      <c r="I134" s="915"/>
      <c r="J134" s="916"/>
      <c r="K134" s="172"/>
      <c r="L134" s="49"/>
      <c r="M134" s="49"/>
      <c r="N134" s="49"/>
      <c r="O134" s="49"/>
      <c r="P134" s="49"/>
      <c r="Q134" s="49"/>
      <c r="R134" s="49"/>
      <c r="S134" s="49"/>
      <c r="T134" s="49"/>
      <c r="U134" s="49"/>
      <c r="V134" s="49"/>
      <c r="W134" s="49"/>
      <c r="X134" s="49"/>
      <c r="Y134" s="49"/>
      <c r="Z134" s="49"/>
      <c r="AA134" s="49"/>
      <c r="AB134" s="49"/>
      <c r="AC134" s="49"/>
      <c r="AD134" s="49"/>
      <c r="AE134" s="49"/>
      <c r="AF134" s="49"/>
      <c r="AG134" s="49"/>
      <c r="AH134" s="49"/>
      <c r="AI134" s="49"/>
      <c r="AJ134" s="49"/>
      <c r="AK134" s="49"/>
      <c r="AL134" s="49"/>
    </row>
    <row r="135" spans="1:38" x14ac:dyDescent="0.45">
      <c r="A135" s="917" t="s">
        <v>103</v>
      </c>
      <c r="B135" s="729"/>
      <c r="C135" s="729"/>
      <c r="D135" s="729"/>
      <c r="E135" s="729"/>
      <c r="F135" s="729"/>
      <c r="G135" s="729"/>
      <c r="H135" s="730"/>
      <c r="I135" s="747" t="s">
        <v>104</v>
      </c>
      <c r="J135" s="747" t="s">
        <v>105</v>
      </c>
      <c r="K135" s="172"/>
      <c r="L135" s="49"/>
      <c r="M135" s="49"/>
      <c r="N135" s="49"/>
      <c r="O135" s="49"/>
      <c r="P135" s="49"/>
      <c r="Q135" s="49"/>
      <c r="R135" s="49"/>
      <c r="S135" s="49"/>
      <c r="T135" s="49"/>
      <c r="U135" s="49"/>
      <c r="V135" s="49"/>
      <c r="W135" s="49"/>
      <c r="X135" s="49"/>
      <c r="Y135" s="49"/>
      <c r="Z135" s="49"/>
      <c r="AA135" s="49"/>
      <c r="AB135" s="49"/>
      <c r="AC135" s="49"/>
      <c r="AD135" s="49"/>
      <c r="AE135" s="49"/>
      <c r="AF135" s="49"/>
      <c r="AG135" s="49"/>
      <c r="AH135" s="49"/>
      <c r="AI135" s="49"/>
      <c r="AJ135" s="49"/>
      <c r="AK135" s="49"/>
      <c r="AL135" s="49"/>
    </row>
    <row r="136" spans="1:38" ht="14.65" thickBot="1" x14ac:dyDescent="0.5">
      <c r="A136" s="918"/>
      <c r="B136" s="732"/>
      <c r="C136" s="732"/>
      <c r="D136" s="732"/>
      <c r="E136" s="732"/>
      <c r="F136" s="732"/>
      <c r="G136" s="732"/>
      <c r="H136" s="733"/>
      <c r="I136" s="748"/>
      <c r="J136" s="748"/>
      <c r="K136" s="172"/>
      <c r="L136" s="49"/>
      <c r="M136" s="172"/>
      <c r="N136" s="172"/>
      <c r="O136" s="172"/>
      <c r="P136" s="172"/>
      <c r="Q136" s="172"/>
      <c r="R136" s="172"/>
      <c r="S136" s="172"/>
      <c r="T136" s="172"/>
      <c r="U136" s="172"/>
      <c r="V136" s="172"/>
      <c r="W136" s="172"/>
      <c r="X136" s="172"/>
      <c r="Y136" s="172"/>
      <c r="Z136" s="172"/>
      <c r="AA136" s="172"/>
      <c r="AB136" s="172"/>
      <c r="AC136" s="172"/>
      <c r="AD136" s="172"/>
      <c r="AE136" s="172"/>
      <c r="AF136" s="172"/>
      <c r="AG136" s="172"/>
      <c r="AH136" s="172"/>
      <c r="AI136" s="172"/>
      <c r="AJ136" s="172"/>
      <c r="AK136" s="172"/>
      <c r="AL136" s="172"/>
    </row>
    <row r="137" spans="1:38" x14ac:dyDescent="0.45">
      <c r="A137" s="173" t="s">
        <v>106</v>
      </c>
      <c r="B137" s="171"/>
      <c r="C137" s="171"/>
      <c r="D137" s="171"/>
      <c r="E137" s="171"/>
      <c r="F137" s="171"/>
      <c r="G137" s="171"/>
      <c r="H137" s="171"/>
      <c r="I137" s="174" t="s">
        <v>107</v>
      </c>
      <c r="J137" s="175">
        <f>N129</f>
        <v>0.23661367893196303</v>
      </c>
      <c r="K137" s="172"/>
      <c r="L137" s="49"/>
      <c r="M137" s="172"/>
      <c r="N137" s="172"/>
      <c r="O137" s="172"/>
      <c r="P137" s="172"/>
      <c r="Q137" s="172"/>
      <c r="R137" s="172"/>
      <c r="S137" s="172"/>
      <c r="T137" s="172"/>
      <c r="U137" s="172"/>
      <c r="V137" s="172"/>
      <c r="W137" s="172"/>
      <c r="X137" s="172"/>
      <c r="Y137" s="172"/>
      <c r="Z137" s="172"/>
      <c r="AA137" s="172"/>
      <c r="AB137" s="172"/>
      <c r="AC137" s="172"/>
      <c r="AD137" s="172"/>
      <c r="AE137" s="172"/>
      <c r="AF137" s="172"/>
      <c r="AG137" s="172"/>
      <c r="AH137" s="172"/>
      <c r="AI137" s="172"/>
      <c r="AJ137" s="172"/>
      <c r="AK137" s="172"/>
      <c r="AL137" s="172"/>
    </row>
    <row r="138" spans="1:38" x14ac:dyDescent="0.45">
      <c r="A138" s="173" t="s">
        <v>108</v>
      </c>
      <c r="B138" s="171"/>
      <c r="C138" s="171"/>
      <c r="D138" s="171"/>
      <c r="E138" s="171"/>
      <c r="F138" s="171"/>
      <c r="G138" s="171"/>
      <c r="H138" s="171"/>
      <c r="I138" s="174" t="s">
        <v>109</v>
      </c>
      <c r="J138" s="175">
        <f>O129</f>
        <v>0</v>
      </c>
      <c r="K138" s="172"/>
      <c r="L138" s="49"/>
      <c r="M138" s="172"/>
      <c r="N138" s="172"/>
      <c r="O138" s="172"/>
      <c r="P138" s="172"/>
      <c r="Q138" s="172"/>
      <c r="R138" s="172"/>
      <c r="S138" s="172"/>
      <c r="T138" s="172"/>
      <c r="U138" s="172"/>
      <c r="V138" s="172"/>
      <c r="W138" s="172"/>
      <c r="X138" s="172"/>
      <c r="Y138" s="172"/>
      <c r="Z138" s="172"/>
      <c r="AA138" s="172"/>
      <c r="AB138" s="172"/>
      <c r="AC138" s="172"/>
      <c r="AD138" s="172"/>
      <c r="AE138" s="172"/>
      <c r="AF138" s="172"/>
      <c r="AG138" s="172"/>
      <c r="AH138" s="172"/>
      <c r="AI138" s="172"/>
      <c r="AJ138" s="172"/>
      <c r="AK138" s="172"/>
      <c r="AL138" s="172"/>
    </row>
    <row r="139" spans="1:38" x14ac:dyDescent="0.45">
      <c r="A139" s="173" t="s">
        <v>110</v>
      </c>
      <c r="B139" s="171"/>
      <c r="C139" s="171"/>
      <c r="D139" s="171"/>
      <c r="E139" s="171"/>
      <c r="F139" s="171"/>
      <c r="G139" s="171"/>
      <c r="H139" s="171"/>
      <c r="I139" s="174" t="s">
        <v>111</v>
      </c>
      <c r="J139" s="175">
        <f>P129</f>
        <v>0</v>
      </c>
      <c r="K139" s="172"/>
      <c r="L139" s="49"/>
      <c r="M139" s="172"/>
      <c r="N139" s="172"/>
      <c r="O139" s="172"/>
      <c r="P139" s="172"/>
      <c r="Q139" s="172"/>
      <c r="R139" s="172"/>
      <c r="S139" s="172"/>
      <c r="T139" s="172"/>
      <c r="U139" s="172"/>
      <c r="V139" s="172"/>
      <c r="W139" s="172"/>
      <c r="X139" s="172"/>
      <c r="Y139" s="172"/>
      <c r="Z139" s="172"/>
      <c r="AA139" s="172"/>
      <c r="AB139" s="172"/>
      <c r="AC139" s="172"/>
      <c r="AD139" s="172"/>
      <c r="AE139" s="172"/>
      <c r="AF139" s="172"/>
      <c r="AG139" s="172"/>
      <c r="AH139" s="172"/>
      <c r="AI139" s="172"/>
      <c r="AJ139" s="172"/>
      <c r="AK139" s="172"/>
      <c r="AL139" s="172"/>
    </row>
    <row r="140" spans="1:38" ht="14.65" thickBot="1" x14ac:dyDescent="0.5">
      <c r="A140" s="176" t="s">
        <v>112</v>
      </c>
      <c r="B140" s="177"/>
      <c r="C140" s="177"/>
      <c r="D140" s="177"/>
      <c r="E140" s="177"/>
      <c r="F140" s="177"/>
      <c r="G140" s="177"/>
      <c r="H140" s="177"/>
      <c r="I140" s="178" t="s">
        <v>113</v>
      </c>
      <c r="J140" s="179">
        <f>Q129</f>
        <v>0.72308701355535332</v>
      </c>
      <c r="K140" s="172"/>
      <c r="L140" s="49"/>
      <c r="M140" s="172"/>
      <c r="N140" s="172"/>
      <c r="O140" s="172"/>
      <c r="P140" s="172"/>
      <c r="Q140" s="172"/>
      <c r="R140" s="172"/>
      <c r="S140" s="172"/>
      <c r="T140" s="172"/>
      <c r="U140" s="172"/>
      <c r="V140" s="172"/>
      <c r="W140" s="172"/>
      <c r="X140" s="172"/>
      <c r="Y140" s="172"/>
      <c r="Z140" s="172"/>
      <c r="AA140" s="172"/>
      <c r="AB140" s="172"/>
      <c r="AC140" s="172"/>
      <c r="AD140" s="172"/>
      <c r="AE140" s="172"/>
      <c r="AF140" s="172"/>
      <c r="AG140" s="172"/>
      <c r="AH140" s="172"/>
      <c r="AI140" s="172"/>
      <c r="AJ140" s="172"/>
      <c r="AK140" s="172"/>
      <c r="AL140" s="172"/>
    </row>
    <row r="141" spans="1:38" x14ac:dyDescent="0.45">
      <c r="A141" s="180" t="s">
        <v>23</v>
      </c>
      <c r="B141" s="181"/>
      <c r="C141" s="181"/>
      <c r="D141" s="181"/>
      <c r="E141" s="181"/>
      <c r="F141" s="181"/>
      <c r="G141" s="181"/>
      <c r="H141" s="181"/>
      <c r="I141" s="181"/>
      <c r="J141" s="182">
        <f>SUM(J137:J140)</f>
        <v>0.95970069248731638</v>
      </c>
      <c r="K141" s="172"/>
      <c r="L141" s="49"/>
      <c r="M141" s="172"/>
      <c r="N141" s="172"/>
      <c r="O141" s="172"/>
      <c r="P141" s="172"/>
      <c r="Q141" s="172"/>
      <c r="R141" s="172"/>
      <c r="S141" s="172"/>
      <c r="T141" s="172"/>
      <c r="U141" s="172"/>
      <c r="V141" s="172"/>
      <c r="W141" s="172"/>
      <c r="X141" s="172"/>
      <c r="Y141" s="172"/>
      <c r="Z141" s="172"/>
      <c r="AA141" s="172"/>
      <c r="AB141" s="172"/>
      <c r="AC141" s="172"/>
      <c r="AD141" s="172"/>
      <c r="AE141" s="172"/>
      <c r="AF141" s="172"/>
      <c r="AG141" s="172"/>
      <c r="AH141" s="172"/>
      <c r="AI141" s="172"/>
      <c r="AJ141" s="172"/>
      <c r="AK141" s="172"/>
      <c r="AL141" s="172"/>
    </row>
    <row r="142" spans="1:38" x14ac:dyDescent="0.45">
      <c r="A142" s="49"/>
      <c r="B142" s="49"/>
      <c r="C142" s="49"/>
      <c r="D142" s="49"/>
      <c r="E142" s="49"/>
      <c r="F142" s="49"/>
      <c r="G142" s="49"/>
      <c r="H142" s="49"/>
      <c r="I142" s="49"/>
      <c r="J142" s="49"/>
      <c r="K142" s="172"/>
      <c r="L142" s="49"/>
      <c r="M142" s="49"/>
      <c r="N142" s="49"/>
      <c r="O142" s="49"/>
      <c r="P142" s="49"/>
      <c r="Q142" s="49"/>
      <c r="R142" s="49"/>
      <c r="S142" s="49"/>
      <c r="T142" s="49"/>
      <c r="U142" s="49"/>
      <c r="V142" s="49"/>
      <c r="W142" s="49"/>
      <c r="X142" s="49"/>
      <c r="Y142" s="49"/>
      <c r="Z142" s="49"/>
      <c r="AA142" s="49"/>
      <c r="AB142" s="49"/>
      <c r="AC142" s="49"/>
      <c r="AD142" s="49"/>
      <c r="AE142" s="49"/>
      <c r="AF142" s="49"/>
      <c r="AG142" s="49"/>
      <c r="AH142" s="49"/>
      <c r="AI142" s="49"/>
      <c r="AJ142" s="49"/>
      <c r="AK142" s="49"/>
      <c r="AL142" s="49"/>
    </row>
    <row r="143" spans="1:38" ht="18" x14ac:dyDescent="0.55000000000000004">
      <c r="A143" s="909" t="s">
        <v>141</v>
      </c>
      <c r="B143" s="910"/>
      <c r="C143" s="910"/>
      <c r="D143" s="910"/>
      <c r="E143" s="910"/>
      <c r="F143" s="910"/>
      <c r="G143" s="910"/>
      <c r="H143" s="910"/>
      <c r="I143" s="910"/>
      <c r="J143" s="911"/>
      <c r="K143" s="172"/>
      <c r="L143" s="49"/>
      <c r="M143" s="49"/>
      <c r="N143" s="49"/>
      <c r="O143" s="49"/>
      <c r="P143" s="49"/>
      <c r="Q143" s="49"/>
      <c r="R143" s="49"/>
      <c r="S143" s="49"/>
      <c r="T143" s="49"/>
      <c r="U143" s="49"/>
      <c r="V143" s="49"/>
      <c r="W143" s="49"/>
      <c r="X143" s="49"/>
      <c r="Y143" s="49"/>
      <c r="Z143" s="49"/>
      <c r="AA143" s="49"/>
      <c r="AB143" s="49"/>
      <c r="AC143" s="49"/>
      <c r="AD143" s="49"/>
      <c r="AE143" s="49"/>
      <c r="AF143" s="49"/>
      <c r="AG143" s="49"/>
      <c r="AH143" s="49"/>
      <c r="AI143" s="49"/>
      <c r="AJ143" s="49"/>
      <c r="AK143" s="49"/>
      <c r="AL143" s="49"/>
    </row>
    <row r="144" spans="1:38" x14ac:dyDescent="0.45">
      <c r="A144" s="38" t="s">
        <v>25</v>
      </c>
      <c r="B144" s="39"/>
      <c r="C144" s="39"/>
      <c r="D144" s="39"/>
      <c r="E144" s="39"/>
      <c r="F144" s="39"/>
      <c r="G144" s="39"/>
      <c r="H144" s="39"/>
      <c r="I144" s="39"/>
      <c r="J144" s="40"/>
      <c r="K144" s="172"/>
      <c r="L144" s="49"/>
      <c r="M144" s="172"/>
      <c r="N144" s="172"/>
      <c r="O144" s="172"/>
      <c r="P144" s="172"/>
      <c r="Q144" s="172"/>
      <c r="R144" s="172"/>
      <c r="S144" s="172"/>
      <c r="T144" s="172"/>
      <c r="U144" s="172"/>
      <c r="V144" s="172"/>
      <c r="W144" s="172"/>
      <c r="X144" s="172"/>
      <c r="Y144" s="172"/>
      <c r="Z144" s="172"/>
      <c r="AA144" s="172"/>
      <c r="AB144" s="172"/>
      <c r="AC144" s="172"/>
      <c r="AD144" s="172"/>
      <c r="AE144" s="172"/>
      <c r="AF144" s="172"/>
      <c r="AG144" s="172"/>
      <c r="AH144" s="172"/>
      <c r="AI144" s="172"/>
      <c r="AJ144" s="172"/>
      <c r="AK144" s="172"/>
      <c r="AL144" s="172"/>
    </row>
    <row r="145" spans="1:38" ht="16.5" x14ac:dyDescent="0.5">
      <c r="A145" s="41" t="s">
        <v>26</v>
      </c>
      <c r="B145" s="42"/>
      <c r="C145" s="42"/>
      <c r="D145" s="246">
        <v>39</v>
      </c>
      <c r="E145" s="43" t="s">
        <v>27</v>
      </c>
      <c r="F145" s="183" t="s">
        <v>114</v>
      </c>
      <c r="G145" s="42"/>
      <c r="H145" s="42"/>
      <c r="I145" s="244">
        <v>10</v>
      </c>
      <c r="J145" s="43" t="s">
        <v>270</v>
      </c>
      <c r="K145" s="172"/>
      <c r="L145" s="49"/>
      <c r="M145" s="172"/>
      <c r="N145" s="172"/>
      <c r="O145" s="172"/>
      <c r="P145" s="172"/>
      <c r="Q145" s="172"/>
      <c r="R145" s="172"/>
      <c r="S145" s="172"/>
      <c r="T145" s="172"/>
      <c r="U145" s="172"/>
      <c r="V145" s="172"/>
      <c r="W145" s="172"/>
      <c r="X145" s="172"/>
      <c r="Y145" s="172"/>
      <c r="Z145" s="172"/>
      <c r="AA145" s="172"/>
      <c r="AB145" s="172"/>
      <c r="AC145" s="172"/>
      <c r="AD145" s="172"/>
      <c r="AE145" s="172"/>
      <c r="AF145" s="172"/>
      <c r="AG145" s="172"/>
      <c r="AH145" s="172"/>
      <c r="AI145" s="172"/>
      <c r="AJ145" s="172"/>
      <c r="AK145" s="172"/>
      <c r="AL145" s="172"/>
    </row>
    <row r="146" spans="1:38" ht="16.5" x14ac:dyDescent="0.5">
      <c r="A146" s="44" t="s">
        <v>157</v>
      </c>
      <c r="B146" s="45"/>
      <c r="C146" s="45"/>
      <c r="D146" s="247">
        <v>40</v>
      </c>
      <c r="E146" s="46" t="s">
        <v>27</v>
      </c>
      <c r="F146" s="184" t="s">
        <v>115</v>
      </c>
      <c r="G146" s="45"/>
      <c r="H146" s="45"/>
      <c r="I146" s="245">
        <v>12</v>
      </c>
      <c r="J146" s="46" t="s">
        <v>271</v>
      </c>
      <c r="K146" s="172"/>
      <c r="L146" s="49"/>
      <c r="M146" s="172"/>
      <c r="N146" s="172"/>
      <c r="O146" s="172"/>
      <c r="P146" s="172"/>
      <c r="Q146" s="172"/>
      <c r="R146" s="172"/>
      <c r="S146" s="172"/>
      <c r="T146" s="172"/>
      <c r="U146" s="172"/>
      <c r="V146" s="172"/>
      <c r="W146" s="172"/>
      <c r="X146" s="172"/>
      <c r="Y146" s="172"/>
      <c r="Z146" s="172"/>
      <c r="AA146" s="172"/>
      <c r="AB146" s="172"/>
      <c r="AC146" s="172"/>
      <c r="AD146" s="172"/>
      <c r="AE146" s="172"/>
      <c r="AF146" s="172"/>
      <c r="AG146" s="172"/>
      <c r="AH146" s="172"/>
      <c r="AI146" s="172"/>
      <c r="AJ146" s="172"/>
      <c r="AK146" s="172"/>
      <c r="AL146" s="172"/>
    </row>
    <row r="147" spans="1:38" x14ac:dyDescent="0.45">
      <c r="A147" s="44" t="s">
        <v>30</v>
      </c>
      <c r="B147" s="45"/>
      <c r="C147" s="45"/>
      <c r="D147" s="48">
        <f>D145/D146</f>
        <v>0.97499999999999998</v>
      </c>
      <c r="E147" s="46"/>
      <c r="F147" s="44" t="s">
        <v>31</v>
      </c>
      <c r="G147" s="45"/>
      <c r="H147" s="45"/>
      <c r="I147" s="48">
        <f>I145/I146</f>
        <v>0.83333333333333337</v>
      </c>
      <c r="J147" s="46"/>
      <c r="K147" s="172"/>
      <c r="L147" s="49"/>
      <c r="M147" s="172"/>
      <c r="N147" s="172"/>
      <c r="O147" s="172"/>
      <c r="P147" s="172"/>
      <c r="Q147" s="172"/>
      <c r="R147" s="172"/>
      <c r="S147" s="172"/>
      <c r="T147" s="172"/>
      <c r="U147" s="172"/>
      <c r="V147" s="172"/>
      <c r="W147" s="172"/>
      <c r="X147" s="172"/>
      <c r="Y147" s="172"/>
      <c r="Z147" s="172"/>
      <c r="AA147" s="172"/>
      <c r="AB147" s="172"/>
      <c r="AC147" s="172"/>
      <c r="AD147" s="172"/>
      <c r="AE147" s="172"/>
      <c r="AF147" s="172"/>
      <c r="AG147" s="172"/>
      <c r="AH147" s="172"/>
      <c r="AI147" s="172"/>
      <c r="AJ147" s="172"/>
      <c r="AK147" s="172"/>
      <c r="AL147" s="172"/>
    </row>
    <row r="148" spans="1:38" x14ac:dyDescent="0.45">
      <c r="A148" s="49"/>
      <c r="B148" s="49"/>
      <c r="C148" s="49"/>
      <c r="D148" s="49"/>
      <c r="E148" s="49"/>
      <c r="F148" s="49"/>
      <c r="G148" s="49"/>
      <c r="H148" s="49"/>
      <c r="I148" s="49"/>
      <c r="J148" s="49"/>
      <c r="K148" s="172"/>
      <c r="L148" s="49"/>
      <c r="M148" s="49"/>
      <c r="N148" s="49"/>
      <c r="O148" s="49"/>
      <c r="P148" s="49"/>
      <c r="Q148" s="49"/>
      <c r="R148" s="49"/>
      <c r="S148" s="49"/>
      <c r="T148" s="49"/>
      <c r="U148" s="49"/>
      <c r="V148" s="49"/>
      <c r="W148" s="49"/>
      <c r="X148" s="49"/>
      <c r="Y148" s="49"/>
      <c r="Z148" s="49"/>
      <c r="AA148" s="49"/>
      <c r="AB148" s="49"/>
      <c r="AC148" s="49"/>
      <c r="AD148" s="49"/>
      <c r="AE148" s="49"/>
      <c r="AF148" s="49"/>
      <c r="AG148" s="49"/>
      <c r="AH148" s="49"/>
      <c r="AI148" s="49"/>
      <c r="AJ148" s="49"/>
      <c r="AK148" s="49"/>
      <c r="AL148" s="49"/>
    </row>
    <row r="149" spans="1:38" x14ac:dyDescent="0.45">
      <c r="A149" s="818"/>
      <c r="B149" s="819"/>
      <c r="C149" s="820"/>
      <c r="D149" s="50" t="s">
        <v>32</v>
      </c>
      <c r="E149" s="50" t="s">
        <v>33</v>
      </c>
      <c r="F149" s="50" t="s">
        <v>34</v>
      </c>
      <c r="G149" s="50" t="s">
        <v>35</v>
      </c>
      <c r="H149" s="291" t="s">
        <v>23</v>
      </c>
      <c r="I149" s="49"/>
      <c r="J149" s="49"/>
      <c r="K149" s="172"/>
      <c r="L149" s="49"/>
      <c r="M149" s="172"/>
      <c r="N149" s="172"/>
      <c r="O149" s="172"/>
      <c r="P149" s="172"/>
      <c r="Q149" s="172"/>
      <c r="R149" s="172"/>
      <c r="S149" s="172"/>
      <c r="T149" s="172"/>
      <c r="U149" s="172"/>
      <c r="V149" s="172"/>
      <c r="W149" s="172"/>
      <c r="X149" s="172"/>
      <c r="Y149" s="172"/>
      <c r="Z149" s="172"/>
      <c r="AA149" s="172"/>
      <c r="AB149" s="172"/>
      <c r="AC149" s="172"/>
      <c r="AD149" s="172"/>
      <c r="AE149" s="172"/>
      <c r="AF149" s="172"/>
      <c r="AG149" s="172"/>
      <c r="AH149" s="172"/>
      <c r="AI149" s="172"/>
      <c r="AJ149" s="172"/>
      <c r="AK149" s="172"/>
      <c r="AL149" s="172"/>
    </row>
    <row r="150" spans="1:38" x14ac:dyDescent="0.45">
      <c r="A150" s="821" t="s">
        <v>36</v>
      </c>
      <c r="B150" s="822"/>
      <c r="C150" s="823"/>
      <c r="D150" s="52">
        <f>J137</f>
        <v>0.23661367893196303</v>
      </c>
      <c r="E150" s="52">
        <f>J138</f>
        <v>0</v>
      </c>
      <c r="F150" s="52">
        <f>J139</f>
        <v>0</v>
      </c>
      <c r="G150" s="52">
        <f>J140</f>
        <v>0.72308701355535332</v>
      </c>
      <c r="H150" s="53">
        <f>SUM(D150:G150)</f>
        <v>0.95970069248731638</v>
      </c>
      <c r="I150" s="49"/>
      <c r="J150" s="49"/>
      <c r="K150" s="172"/>
      <c r="L150" s="49"/>
      <c r="M150" s="172"/>
      <c r="N150" s="172"/>
      <c r="O150" s="172"/>
      <c r="P150" s="172"/>
      <c r="Q150" s="172"/>
      <c r="R150" s="172"/>
      <c r="S150" s="172"/>
      <c r="T150" s="172"/>
      <c r="U150" s="172"/>
      <c r="V150" s="172"/>
      <c r="W150" s="172"/>
      <c r="X150" s="172"/>
      <c r="Y150" s="172"/>
      <c r="Z150" s="172"/>
      <c r="AA150" s="172"/>
      <c r="AB150" s="172"/>
      <c r="AC150" s="172"/>
      <c r="AD150" s="172"/>
      <c r="AE150" s="172"/>
      <c r="AF150" s="172"/>
      <c r="AG150" s="172"/>
      <c r="AH150" s="172"/>
      <c r="AI150" s="172"/>
      <c r="AJ150" s="172"/>
      <c r="AK150" s="172"/>
      <c r="AL150" s="172"/>
    </row>
    <row r="151" spans="1:38" x14ac:dyDescent="0.45">
      <c r="A151" s="812" t="s">
        <v>37</v>
      </c>
      <c r="B151" s="813"/>
      <c r="C151" s="814"/>
      <c r="D151" s="54"/>
      <c r="E151" s="55">
        <f>D147</f>
        <v>0.97499999999999998</v>
      </c>
      <c r="F151" s="54"/>
      <c r="G151" s="55">
        <f>D147</f>
        <v>0.97499999999999998</v>
      </c>
      <c r="H151" s="54"/>
      <c r="I151" s="49"/>
      <c r="J151" s="49"/>
      <c r="K151" s="172"/>
      <c r="L151" s="49"/>
      <c r="M151" s="172"/>
      <c r="N151" s="172"/>
      <c r="O151" s="172"/>
      <c r="P151" s="172"/>
      <c r="Q151" s="172"/>
      <c r="R151" s="172"/>
      <c r="S151" s="172"/>
      <c r="T151" s="172"/>
      <c r="U151" s="172"/>
      <c r="V151" s="172"/>
      <c r="W151" s="172"/>
      <c r="X151" s="172"/>
      <c r="Y151" s="172"/>
      <c r="Z151" s="172"/>
      <c r="AA151" s="172"/>
      <c r="AB151" s="172"/>
      <c r="AC151" s="172"/>
      <c r="AD151" s="172"/>
      <c r="AE151" s="172"/>
      <c r="AF151" s="172"/>
      <c r="AG151" s="172"/>
      <c r="AH151" s="172"/>
      <c r="AI151" s="172"/>
      <c r="AJ151" s="172"/>
      <c r="AK151" s="172"/>
      <c r="AL151" s="172"/>
    </row>
    <row r="152" spans="1:38" ht="14.65" thickBot="1" x14ac:dyDescent="0.5">
      <c r="A152" s="815" t="s">
        <v>38</v>
      </c>
      <c r="B152" s="816"/>
      <c r="C152" s="817"/>
      <c r="D152" s="56"/>
      <c r="E152" s="56"/>
      <c r="F152" s="57">
        <f>I147</f>
        <v>0.83333333333333337</v>
      </c>
      <c r="G152" s="57">
        <f>I147</f>
        <v>0.83333333333333337</v>
      </c>
      <c r="H152" s="56"/>
      <c r="I152" s="49"/>
      <c r="J152" s="49"/>
      <c r="K152" s="172"/>
      <c r="L152" s="49"/>
      <c r="M152" s="49"/>
      <c r="N152" s="49"/>
      <c r="O152" s="49"/>
      <c r="P152" s="49"/>
      <c r="Q152" s="49"/>
      <c r="R152" s="49"/>
      <c r="S152" s="49"/>
      <c r="T152" s="49"/>
      <c r="U152" s="49"/>
      <c r="V152" s="49"/>
      <c r="W152" s="49"/>
      <c r="X152" s="49"/>
      <c r="Y152" s="49"/>
      <c r="Z152" s="49"/>
      <c r="AA152" s="49"/>
      <c r="AB152" s="49"/>
      <c r="AC152" s="49"/>
      <c r="AD152" s="49"/>
      <c r="AE152" s="49"/>
      <c r="AF152" s="49"/>
      <c r="AG152" s="49"/>
      <c r="AH152" s="49"/>
      <c r="AI152" s="49"/>
      <c r="AJ152" s="49"/>
      <c r="AK152" s="49"/>
      <c r="AL152" s="49"/>
    </row>
    <row r="153" spans="1:38" x14ac:dyDescent="0.45">
      <c r="A153" s="809" t="s">
        <v>39</v>
      </c>
      <c r="B153" s="810"/>
      <c r="C153" s="811"/>
      <c r="D153" s="58">
        <f>D150</f>
        <v>0.23661367893196303</v>
      </c>
      <c r="E153" s="58">
        <f>E150*E151</f>
        <v>0</v>
      </c>
      <c r="F153" s="58">
        <f>F150*F152</f>
        <v>0</v>
      </c>
      <c r="G153" s="58">
        <f>G150*G151*G152</f>
        <v>0.5875081985137246</v>
      </c>
      <c r="H153" s="59">
        <f>SUM(D153:G153)</f>
        <v>0.82412187744568766</v>
      </c>
      <c r="I153" s="49"/>
      <c r="J153" s="49"/>
      <c r="K153" s="172"/>
      <c r="L153" s="49"/>
      <c r="M153" s="49"/>
      <c r="N153" s="49"/>
      <c r="O153" s="49"/>
      <c r="P153" s="49"/>
      <c r="Q153" s="49"/>
      <c r="R153" s="49"/>
      <c r="S153" s="49"/>
      <c r="T153" s="49"/>
      <c r="U153" s="49"/>
      <c r="V153" s="49"/>
      <c r="W153" s="49"/>
      <c r="X153" s="49"/>
      <c r="Y153" s="49"/>
      <c r="Z153" s="49"/>
      <c r="AA153" s="49"/>
      <c r="AB153" s="49"/>
      <c r="AC153" s="49"/>
      <c r="AD153" s="49"/>
      <c r="AE153" s="49"/>
      <c r="AF153" s="49"/>
      <c r="AG153" s="49"/>
      <c r="AH153" s="49"/>
      <c r="AI153" s="49"/>
      <c r="AJ153" s="49"/>
      <c r="AK153" s="49"/>
      <c r="AL153" s="49"/>
    </row>
    <row r="154" spans="1:38" x14ac:dyDescent="0.45">
      <c r="A154" s="60" t="s">
        <v>40</v>
      </c>
      <c r="B154" s="61"/>
      <c r="C154" s="61"/>
      <c r="D154" s="62"/>
      <c r="E154" s="63"/>
      <c r="F154" s="62"/>
      <c r="G154" s="62"/>
      <c r="H154" s="64">
        <f>SUM(H153:H153)</f>
        <v>0.82412187744568766</v>
      </c>
      <c r="I154" s="49"/>
      <c r="J154" s="49"/>
      <c r="K154" s="172"/>
      <c r="L154" s="49"/>
      <c r="M154" s="49"/>
      <c r="N154" s="49"/>
      <c r="O154" s="49"/>
      <c r="P154" s="49"/>
      <c r="Q154" s="49"/>
      <c r="R154" s="49"/>
      <c r="S154" s="49"/>
      <c r="T154" s="49"/>
      <c r="U154" s="49"/>
      <c r="V154" s="49"/>
      <c r="W154" s="49"/>
      <c r="X154" s="49"/>
      <c r="Y154" s="49"/>
      <c r="Z154" s="49"/>
      <c r="AA154" s="49"/>
      <c r="AB154" s="49"/>
      <c r="AC154" s="49"/>
      <c r="AD154" s="49"/>
      <c r="AE154" s="49"/>
      <c r="AF154" s="49"/>
      <c r="AG154" s="49"/>
      <c r="AH154" s="49"/>
      <c r="AI154" s="49"/>
      <c r="AJ154" s="49"/>
      <c r="AK154" s="49"/>
      <c r="AL154" s="49"/>
    </row>
    <row r="155" spans="1:38" x14ac:dyDescent="0.45">
      <c r="A155" s="806"/>
      <c r="B155" s="806"/>
      <c r="C155" s="806"/>
      <c r="D155" s="806"/>
      <c r="E155" s="806"/>
      <c r="F155" s="806"/>
      <c r="G155" s="806"/>
      <c r="H155" s="806"/>
      <c r="I155" s="49"/>
      <c r="J155" s="49"/>
      <c r="K155" s="172"/>
      <c r="L155" s="49"/>
      <c r="M155" s="49"/>
      <c r="N155" s="49"/>
      <c r="O155" s="49"/>
      <c r="P155" s="49"/>
      <c r="Q155" s="49"/>
      <c r="R155" s="49"/>
      <c r="S155" s="49"/>
      <c r="T155" s="49"/>
      <c r="U155" s="49"/>
      <c r="V155" s="49"/>
      <c r="W155" s="49"/>
      <c r="X155" s="49"/>
      <c r="Y155" s="49"/>
      <c r="Z155" s="49"/>
      <c r="AA155" s="49"/>
      <c r="AB155" s="49"/>
      <c r="AC155" s="49"/>
      <c r="AD155" s="49"/>
      <c r="AE155" s="49"/>
      <c r="AF155" s="49"/>
      <c r="AG155" s="49"/>
      <c r="AH155" s="49"/>
      <c r="AI155" s="49"/>
      <c r="AJ155" s="49"/>
      <c r="AK155" s="49"/>
      <c r="AL155" s="49"/>
    </row>
    <row r="156" spans="1:38" x14ac:dyDescent="0.45">
      <c r="A156" s="797" t="s">
        <v>208</v>
      </c>
      <c r="B156" s="798"/>
      <c r="C156" s="798"/>
      <c r="D156" s="798"/>
      <c r="E156" s="798"/>
      <c r="F156" s="798"/>
      <c r="G156" s="798"/>
      <c r="H156" s="798"/>
      <c r="I156" s="799"/>
      <c r="J156" s="49"/>
      <c r="K156" s="172"/>
      <c r="L156" s="49"/>
      <c r="M156" s="49"/>
      <c r="N156" s="49"/>
      <c r="O156" s="49"/>
      <c r="P156" s="49"/>
      <c r="Q156" s="49"/>
      <c r="R156" s="49"/>
      <c r="S156" s="49"/>
      <c r="T156" s="49"/>
      <c r="U156" s="49"/>
      <c r="V156" s="49"/>
      <c r="W156" s="49"/>
      <c r="X156" s="49"/>
      <c r="Y156" s="49"/>
      <c r="Z156" s="49"/>
      <c r="AA156" s="49"/>
      <c r="AB156" s="49"/>
      <c r="AC156" s="49"/>
      <c r="AD156" s="49"/>
      <c r="AE156" s="49"/>
      <c r="AF156" s="49"/>
      <c r="AG156" s="49"/>
      <c r="AH156" s="49"/>
      <c r="AI156" s="49"/>
      <c r="AJ156" s="49"/>
      <c r="AK156" s="49"/>
      <c r="AL156" s="49"/>
    </row>
    <row r="157" spans="1:38" x14ac:dyDescent="0.45">
      <c r="A157" s="800"/>
      <c r="B157" s="801"/>
      <c r="C157" s="801"/>
      <c r="D157" s="801"/>
      <c r="E157" s="801"/>
      <c r="F157" s="801"/>
      <c r="G157" s="801"/>
      <c r="H157" s="801"/>
      <c r="I157" s="802"/>
      <c r="J157" s="49"/>
      <c r="K157" s="172"/>
      <c r="L157" s="49"/>
      <c r="M157" s="49"/>
      <c r="N157" s="49"/>
      <c r="O157" s="49"/>
      <c r="P157" s="49"/>
      <c r="Q157" s="49"/>
      <c r="R157" s="49"/>
      <c r="S157" s="49"/>
      <c r="T157" s="49"/>
      <c r="U157" s="49"/>
      <c r="V157" s="49"/>
      <c r="W157" s="49"/>
      <c r="X157" s="49"/>
      <c r="Y157" s="49"/>
      <c r="Z157" s="49"/>
      <c r="AA157" s="49"/>
      <c r="AB157" s="49"/>
      <c r="AC157" s="49"/>
      <c r="AD157" s="49"/>
      <c r="AE157" s="49"/>
      <c r="AF157" s="49"/>
      <c r="AG157" s="49"/>
      <c r="AH157" s="49"/>
      <c r="AI157" s="49"/>
      <c r="AJ157" s="49"/>
      <c r="AK157" s="49"/>
      <c r="AL157" s="49"/>
    </row>
    <row r="158" spans="1:38" x14ac:dyDescent="0.45">
      <c r="A158" s="800"/>
      <c r="B158" s="801"/>
      <c r="C158" s="801"/>
      <c r="D158" s="801"/>
      <c r="E158" s="801"/>
      <c r="F158" s="801"/>
      <c r="G158" s="801"/>
      <c r="H158" s="801"/>
      <c r="I158" s="802"/>
      <c r="J158" s="49"/>
      <c r="K158" s="172"/>
      <c r="L158" s="49"/>
      <c r="M158" s="49"/>
      <c r="N158" s="49"/>
      <c r="O158" s="49"/>
      <c r="P158" s="49"/>
      <c r="Q158" s="49"/>
      <c r="R158" s="49"/>
      <c r="S158" s="49"/>
      <c r="T158" s="49"/>
      <c r="U158" s="49"/>
      <c r="V158" s="49"/>
      <c r="W158" s="49"/>
      <c r="X158" s="49"/>
      <c r="Y158" s="49"/>
      <c r="Z158" s="49"/>
      <c r="AA158" s="49"/>
      <c r="AB158" s="49"/>
      <c r="AC158" s="49"/>
      <c r="AD158" s="49"/>
      <c r="AE158" s="49"/>
      <c r="AF158" s="49"/>
      <c r="AG158" s="49"/>
      <c r="AH158" s="49"/>
      <c r="AI158" s="49"/>
      <c r="AJ158" s="49"/>
      <c r="AK158" s="49"/>
      <c r="AL158" s="49"/>
    </row>
    <row r="159" spans="1:38" x14ac:dyDescent="0.45">
      <c r="A159" s="800"/>
      <c r="B159" s="801"/>
      <c r="C159" s="801"/>
      <c r="D159" s="801"/>
      <c r="E159" s="801"/>
      <c r="F159" s="801"/>
      <c r="G159" s="801"/>
      <c r="H159" s="801"/>
      <c r="I159" s="802"/>
      <c r="J159" s="49"/>
      <c r="K159" s="172"/>
      <c r="L159" s="49"/>
      <c r="M159" s="49"/>
      <c r="N159" s="49"/>
      <c r="O159" s="49"/>
      <c r="P159" s="49"/>
      <c r="Q159" s="49"/>
      <c r="R159" s="49"/>
      <c r="S159" s="49"/>
      <c r="T159" s="49"/>
      <c r="U159" s="49"/>
      <c r="V159" s="49"/>
      <c r="W159" s="49"/>
      <c r="X159" s="49"/>
      <c r="Y159" s="49"/>
      <c r="Z159" s="49"/>
      <c r="AA159" s="49"/>
      <c r="AB159" s="49"/>
      <c r="AC159" s="49"/>
      <c r="AD159" s="49"/>
      <c r="AE159" s="49"/>
      <c r="AF159" s="49"/>
      <c r="AG159" s="49"/>
      <c r="AH159" s="49"/>
      <c r="AI159" s="49"/>
      <c r="AJ159" s="49"/>
      <c r="AK159" s="49"/>
      <c r="AL159" s="49"/>
    </row>
    <row r="160" spans="1:38" x14ac:dyDescent="0.45">
      <c r="A160" s="800"/>
      <c r="B160" s="801"/>
      <c r="C160" s="801"/>
      <c r="D160" s="801"/>
      <c r="E160" s="801"/>
      <c r="F160" s="801"/>
      <c r="G160" s="801"/>
      <c r="H160" s="801"/>
      <c r="I160" s="802"/>
      <c r="J160" s="49"/>
      <c r="K160" s="172"/>
      <c r="L160" s="49"/>
      <c r="M160" s="49"/>
      <c r="N160" s="49"/>
      <c r="O160" s="49"/>
      <c r="P160" s="49"/>
      <c r="Q160" s="49"/>
      <c r="R160" s="49"/>
      <c r="S160" s="49"/>
      <c r="T160" s="49"/>
      <c r="U160" s="49"/>
      <c r="V160" s="49"/>
      <c r="W160" s="49"/>
      <c r="X160" s="49"/>
      <c r="Y160" s="49"/>
      <c r="Z160" s="49"/>
      <c r="AA160" s="49"/>
      <c r="AB160" s="49"/>
      <c r="AC160" s="49"/>
      <c r="AD160" s="49"/>
      <c r="AE160" s="49"/>
      <c r="AF160" s="49"/>
      <c r="AG160" s="49"/>
      <c r="AH160" s="49"/>
      <c r="AI160" s="49"/>
      <c r="AJ160" s="49"/>
      <c r="AK160" s="49"/>
      <c r="AL160" s="49"/>
    </row>
    <row r="161" spans="1:38" x14ac:dyDescent="0.45">
      <c r="A161" s="800"/>
      <c r="B161" s="801"/>
      <c r="C161" s="801"/>
      <c r="D161" s="801"/>
      <c r="E161" s="801"/>
      <c r="F161" s="801"/>
      <c r="G161" s="801"/>
      <c r="H161" s="801"/>
      <c r="I161" s="802"/>
      <c r="J161" s="49"/>
      <c r="K161" s="172"/>
      <c r="L161" s="49"/>
      <c r="M161" s="49"/>
      <c r="N161" s="49"/>
      <c r="O161" s="49"/>
      <c r="P161" s="49"/>
      <c r="Q161" s="49"/>
      <c r="R161" s="49"/>
      <c r="S161" s="49"/>
      <c r="T161" s="49"/>
      <c r="U161" s="49"/>
      <c r="V161" s="49"/>
      <c r="W161" s="49"/>
      <c r="X161" s="49"/>
      <c r="Y161" s="49"/>
      <c r="Z161" s="49"/>
      <c r="AA161" s="49"/>
      <c r="AB161" s="49"/>
      <c r="AC161" s="49"/>
      <c r="AD161" s="49"/>
      <c r="AE161" s="49"/>
      <c r="AF161" s="49"/>
      <c r="AG161" s="49"/>
      <c r="AH161" s="49"/>
      <c r="AI161" s="49"/>
      <c r="AJ161" s="49"/>
      <c r="AK161" s="49"/>
      <c r="AL161" s="49"/>
    </row>
    <row r="162" spans="1:38" x14ac:dyDescent="0.45">
      <c r="A162" s="800"/>
      <c r="B162" s="801"/>
      <c r="C162" s="801"/>
      <c r="D162" s="801"/>
      <c r="E162" s="801"/>
      <c r="F162" s="801"/>
      <c r="G162" s="801"/>
      <c r="H162" s="801"/>
      <c r="I162" s="802"/>
      <c r="J162" s="49"/>
      <c r="K162" s="172"/>
      <c r="L162" s="49"/>
      <c r="M162" s="49"/>
      <c r="N162" s="49"/>
      <c r="O162" s="49"/>
      <c r="P162" s="49"/>
      <c r="Q162" s="49"/>
      <c r="R162" s="49"/>
      <c r="S162" s="49"/>
      <c r="T162" s="49"/>
      <c r="U162" s="49"/>
      <c r="V162" s="49"/>
      <c r="W162" s="49"/>
      <c r="X162" s="49"/>
      <c r="Y162" s="49"/>
      <c r="Z162" s="49"/>
      <c r="AA162" s="49"/>
      <c r="AB162" s="49"/>
      <c r="AC162" s="49"/>
      <c r="AD162" s="49"/>
      <c r="AE162" s="49"/>
      <c r="AF162" s="49"/>
      <c r="AG162" s="49"/>
      <c r="AH162" s="49"/>
      <c r="AI162" s="49"/>
      <c r="AJ162" s="49"/>
      <c r="AK162" s="49"/>
      <c r="AL162" s="49"/>
    </row>
    <row r="163" spans="1:38" x14ac:dyDescent="0.45">
      <c r="A163" s="800"/>
      <c r="B163" s="801"/>
      <c r="C163" s="801"/>
      <c r="D163" s="801"/>
      <c r="E163" s="801"/>
      <c r="F163" s="801"/>
      <c r="G163" s="801"/>
      <c r="H163" s="801"/>
      <c r="I163" s="802"/>
      <c r="J163" s="49"/>
      <c r="K163" s="172"/>
      <c r="L163" s="49"/>
      <c r="M163" s="49"/>
      <c r="N163" s="49"/>
      <c r="O163" s="49"/>
      <c r="P163" s="49"/>
      <c r="Q163" s="49"/>
      <c r="R163" s="49"/>
      <c r="S163" s="49"/>
      <c r="T163" s="49"/>
      <c r="U163" s="49"/>
      <c r="V163" s="49"/>
      <c r="W163" s="49"/>
      <c r="X163" s="49"/>
      <c r="Y163" s="49"/>
      <c r="Z163" s="49"/>
      <c r="AA163" s="49"/>
      <c r="AB163" s="49"/>
      <c r="AC163" s="49"/>
      <c r="AD163" s="49"/>
      <c r="AE163" s="49"/>
      <c r="AF163" s="49"/>
      <c r="AG163" s="49"/>
      <c r="AH163" s="49"/>
      <c r="AI163" s="49"/>
      <c r="AJ163" s="49"/>
      <c r="AK163" s="49"/>
      <c r="AL163" s="49"/>
    </row>
    <row r="164" spans="1:38" ht="18" x14ac:dyDescent="0.55000000000000004">
      <c r="A164" s="604" t="s">
        <v>207</v>
      </c>
      <c r="B164" s="831"/>
      <c r="C164" s="831"/>
      <c r="D164" s="831"/>
      <c r="E164" s="831"/>
      <c r="F164" s="831"/>
      <c r="G164" s="831"/>
      <c r="H164" s="831"/>
      <c r="I164" s="832"/>
      <c r="J164" s="49"/>
      <c r="K164" s="172"/>
      <c r="L164" s="49"/>
      <c r="M164" s="49"/>
      <c r="N164" s="49"/>
      <c r="O164" s="49"/>
      <c r="P164" s="49"/>
      <c r="Q164" s="49"/>
      <c r="R164" s="49"/>
      <c r="S164" s="49"/>
      <c r="T164" s="49"/>
      <c r="U164" s="49"/>
      <c r="V164" s="49"/>
      <c r="W164" s="49"/>
      <c r="X164" s="49"/>
      <c r="Y164" s="49"/>
      <c r="Z164" s="49"/>
      <c r="AA164" s="49"/>
      <c r="AB164" s="49"/>
      <c r="AC164" s="49"/>
      <c r="AD164" s="49"/>
      <c r="AE164" s="49"/>
      <c r="AF164" s="49"/>
      <c r="AG164" s="49"/>
      <c r="AH164" s="49"/>
      <c r="AI164" s="49"/>
      <c r="AJ164" s="49"/>
      <c r="AK164" s="49"/>
      <c r="AL164" s="49"/>
    </row>
    <row r="165" spans="1:38" x14ac:dyDescent="0.45">
      <c r="A165" s="49"/>
      <c r="B165" s="49"/>
      <c r="C165" s="49"/>
      <c r="D165" s="49"/>
      <c r="E165" s="49"/>
      <c r="F165" s="49"/>
      <c r="G165" s="49"/>
      <c r="H165" s="49"/>
      <c r="I165" s="49"/>
      <c r="J165" s="49"/>
      <c r="K165" s="172"/>
      <c r="L165" s="49"/>
      <c r="M165" s="49"/>
      <c r="N165" s="49"/>
      <c r="O165" s="49"/>
      <c r="P165" s="49"/>
      <c r="Q165" s="49"/>
      <c r="R165" s="49"/>
      <c r="S165" s="49"/>
      <c r="T165" s="49"/>
      <c r="U165" s="49"/>
      <c r="V165" s="49"/>
      <c r="W165" s="49"/>
      <c r="X165" s="49"/>
      <c r="Y165" s="49"/>
      <c r="Z165" s="49"/>
      <c r="AA165" s="49"/>
      <c r="AB165" s="49"/>
      <c r="AC165" s="49"/>
      <c r="AD165" s="49"/>
      <c r="AE165" s="49"/>
      <c r="AF165" s="49"/>
      <c r="AG165" s="49"/>
      <c r="AH165" s="49"/>
      <c r="AI165" s="49"/>
      <c r="AJ165" s="49"/>
      <c r="AK165" s="49"/>
      <c r="AL165" s="49"/>
    </row>
    <row r="166" spans="1:38" x14ac:dyDescent="0.45">
      <c r="A166" s="1"/>
      <c r="B166" s="1"/>
      <c r="C166" s="1"/>
      <c r="D166" s="1"/>
      <c r="E166" s="1"/>
      <c r="F166" s="1"/>
      <c r="G166" s="1"/>
      <c r="H166" s="1"/>
      <c r="I166" s="1"/>
      <c r="J166" s="1"/>
      <c r="K166" s="172"/>
      <c r="L166" s="49"/>
      <c r="M166" s="49"/>
      <c r="N166" s="49"/>
      <c r="O166" s="49"/>
      <c r="P166" s="49"/>
      <c r="Q166" s="49"/>
      <c r="R166" s="49"/>
      <c r="S166" s="49"/>
      <c r="T166" s="49"/>
      <c r="U166" s="49"/>
      <c r="V166" s="49"/>
      <c r="W166" s="49"/>
      <c r="X166" s="49"/>
      <c r="Y166" s="49"/>
      <c r="Z166" s="49"/>
      <c r="AA166" s="49"/>
      <c r="AB166" s="49"/>
      <c r="AC166" s="49"/>
      <c r="AD166" s="49"/>
      <c r="AE166" s="49"/>
      <c r="AF166" s="49"/>
      <c r="AG166" s="49"/>
      <c r="AH166" s="49"/>
      <c r="AI166" s="49"/>
      <c r="AJ166" s="49"/>
      <c r="AK166" s="49"/>
      <c r="AL166" s="49"/>
    </row>
    <row r="167" spans="1:38" x14ac:dyDescent="0.45">
      <c r="K167" s="172"/>
      <c r="L167" s="49"/>
      <c r="M167" s="49"/>
      <c r="N167" s="49"/>
      <c r="O167" s="49"/>
      <c r="P167" s="49"/>
      <c r="Q167" s="49"/>
      <c r="R167" s="49"/>
      <c r="S167" s="49"/>
      <c r="T167" s="49"/>
      <c r="U167" s="49"/>
      <c r="V167" s="49"/>
      <c r="W167" s="49"/>
      <c r="X167" s="49"/>
      <c r="Y167" s="49"/>
      <c r="Z167" s="49"/>
      <c r="AA167" s="49"/>
      <c r="AB167" s="49"/>
      <c r="AC167" s="49"/>
      <c r="AD167" s="49"/>
      <c r="AE167" s="49"/>
      <c r="AF167" s="49"/>
      <c r="AG167" s="49"/>
      <c r="AH167" s="49"/>
      <c r="AI167" s="49"/>
      <c r="AJ167" s="49"/>
      <c r="AK167" s="49"/>
      <c r="AL167" s="49"/>
    </row>
    <row r="168" spans="1:38" x14ac:dyDescent="0.45">
      <c r="A168" s="347"/>
      <c r="B168" s="347"/>
      <c r="C168" s="347"/>
      <c r="D168" s="347"/>
      <c r="E168" s="347"/>
      <c r="F168" s="633" t="s">
        <v>297</v>
      </c>
      <c r="G168" s="633"/>
      <c r="H168" s="633"/>
      <c r="I168" s="633"/>
      <c r="J168" s="634"/>
      <c r="K168" s="172"/>
      <c r="L168" s="49"/>
      <c r="M168" s="49"/>
      <c r="N168" s="49"/>
      <c r="O168" s="49"/>
      <c r="P168" s="49"/>
      <c r="Q168" s="49"/>
      <c r="R168" s="49"/>
      <c r="S168" s="49"/>
      <c r="T168" s="49"/>
      <c r="U168" s="49"/>
      <c r="V168" s="49"/>
      <c r="W168" s="49"/>
      <c r="X168" s="49"/>
      <c r="Y168" s="49"/>
      <c r="Z168" s="49"/>
      <c r="AA168" s="49"/>
      <c r="AB168" s="49"/>
      <c r="AC168" s="49"/>
      <c r="AD168" s="49"/>
      <c r="AE168" s="49"/>
      <c r="AF168" s="49"/>
      <c r="AG168" s="49"/>
      <c r="AH168" s="49"/>
      <c r="AI168" s="49"/>
      <c r="AJ168" s="49"/>
      <c r="AK168" s="49"/>
      <c r="AL168" s="49"/>
    </row>
    <row r="169" spans="1:38" x14ac:dyDescent="0.45">
      <c r="A169" s="343"/>
      <c r="B169" s="343"/>
      <c r="C169" s="343"/>
      <c r="D169" s="343"/>
      <c r="E169" s="343"/>
      <c r="F169" s="635"/>
      <c r="G169" s="635"/>
      <c r="H169" s="635"/>
      <c r="I169" s="635"/>
      <c r="J169" s="636"/>
      <c r="K169" s="172"/>
      <c r="L169" s="49"/>
      <c r="M169" s="49"/>
      <c r="N169" s="49"/>
      <c r="O169" s="49"/>
      <c r="P169" s="49"/>
      <c r="Q169" s="49"/>
      <c r="R169" s="49"/>
      <c r="S169" s="49"/>
      <c r="T169" s="49"/>
      <c r="U169" s="49"/>
      <c r="V169" s="49"/>
      <c r="W169" s="49"/>
      <c r="X169" s="49"/>
      <c r="Y169" s="49"/>
      <c r="Z169" s="49"/>
      <c r="AA169" s="49"/>
      <c r="AB169" s="49"/>
      <c r="AC169" s="49"/>
      <c r="AD169" s="49"/>
      <c r="AE169" s="49"/>
      <c r="AF169" s="49"/>
      <c r="AG169" s="49"/>
      <c r="AH169" s="49"/>
      <c r="AI169" s="49"/>
      <c r="AJ169" s="49"/>
      <c r="AK169" s="49"/>
      <c r="AL169" s="49"/>
    </row>
    <row r="170" spans="1:38" x14ac:dyDescent="0.45">
      <c r="A170" s="343"/>
      <c r="B170" s="343"/>
      <c r="C170" s="343"/>
      <c r="D170" s="343"/>
      <c r="E170" s="343"/>
      <c r="F170" s="635"/>
      <c r="G170" s="635"/>
      <c r="H170" s="635"/>
      <c r="I170" s="635"/>
      <c r="J170" s="636"/>
      <c r="K170" s="172"/>
      <c r="L170" s="49"/>
      <c r="M170" s="49"/>
      <c r="N170" s="49"/>
      <c r="O170" s="49"/>
      <c r="P170" s="49"/>
      <c r="Q170" s="49"/>
      <c r="R170" s="49"/>
      <c r="S170" s="49"/>
      <c r="T170" s="49"/>
      <c r="U170" s="49"/>
      <c r="V170" s="49"/>
      <c r="W170" s="49"/>
      <c r="X170" s="49"/>
      <c r="Y170" s="49"/>
      <c r="Z170" s="49"/>
      <c r="AA170" s="49"/>
      <c r="AB170" s="49"/>
      <c r="AC170" s="49"/>
      <c r="AD170" s="49"/>
      <c r="AE170" s="49"/>
      <c r="AF170" s="49"/>
      <c r="AG170" s="49"/>
      <c r="AH170" s="49"/>
      <c r="AI170" s="49"/>
      <c r="AJ170" s="49"/>
      <c r="AK170" s="49"/>
      <c r="AL170" s="49"/>
    </row>
    <row r="171" spans="1:38" x14ac:dyDescent="0.45">
      <c r="A171" s="343"/>
      <c r="B171" s="343"/>
      <c r="C171" s="343"/>
      <c r="D171" s="343"/>
      <c r="E171" s="343"/>
      <c r="F171" s="563"/>
      <c r="G171" s="563"/>
      <c r="H171" s="563"/>
      <c r="I171" s="563"/>
      <c r="J171" s="564"/>
      <c r="K171" s="172"/>
      <c r="L171" s="49"/>
      <c r="M171" s="49"/>
      <c r="N171" s="49"/>
      <c r="O171" s="49"/>
      <c r="P171" s="49"/>
      <c r="Q171" s="49"/>
      <c r="R171" s="49"/>
      <c r="S171" s="49"/>
      <c r="T171" s="49"/>
      <c r="U171" s="49"/>
      <c r="V171" s="49"/>
      <c r="W171" s="49"/>
      <c r="X171" s="49"/>
      <c r="Y171" s="49"/>
      <c r="Z171" s="49"/>
      <c r="AA171" s="49"/>
      <c r="AB171" s="49"/>
      <c r="AC171" s="49"/>
      <c r="AD171" s="49"/>
      <c r="AE171" s="49"/>
      <c r="AF171" s="49"/>
      <c r="AG171" s="49"/>
      <c r="AH171" s="49"/>
      <c r="AI171" s="49"/>
      <c r="AJ171" s="49"/>
      <c r="AK171" s="49"/>
      <c r="AL171" s="49"/>
    </row>
    <row r="172" spans="1:38" x14ac:dyDescent="0.45">
      <c r="A172" s="343"/>
      <c r="B172" s="343"/>
      <c r="C172" s="343"/>
      <c r="D172" s="343"/>
      <c r="E172" s="343"/>
      <c r="F172" s="635" t="s">
        <v>298</v>
      </c>
      <c r="G172" s="635"/>
      <c r="H172" s="635"/>
      <c r="I172" s="635"/>
      <c r="J172" s="636"/>
      <c r="K172" s="172"/>
      <c r="L172" s="49"/>
      <c r="M172" s="49"/>
      <c r="N172" s="49"/>
      <c r="O172" s="49"/>
      <c r="P172" s="49"/>
      <c r="Q172" s="49"/>
      <c r="R172" s="49"/>
      <c r="S172" s="49"/>
      <c r="T172" s="49"/>
      <c r="U172" s="49"/>
      <c r="V172" s="49"/>
      <c r="W172" s="49"/>
      <c r="X172" s="49"/>
      <c r="Y172" s="49"/>
      <c r="Z172" s="49"/>
      <c r="AA172" s="49"/>
      <c r="AB172" s="49"/>
      <c r="AC172" s="49"/>
      <c r="AD172" s="49"/>
      <c r="AE172" s="49"/>
      <c r="AF172" s="49"/>
      <c r="AG172" s="49"/>
      <c r="AH172" s="49"/>
      <c r="AI172" s="49"/>
      <c r="AJ172" s="49"/>
      <c r="AK172" s="49"/>
      <c r="AL172" s="49"/>
    </row>
    <row r="173" spans="1:38" x14ac:dyDescent="0.45">
      <c r="A173" s="343"/>
      <c r="B173" s="343"/>
      <c r="C173" s="343"/>
      <c r="D173" s="343"/>
      <c r="E173" s="343"/>
      <c r="F173" s="635"/>
      <c r="G173" s="635"/>
      <c r="H173" s="635"/>
      <c r="I173" s="635"/>
      <c r="J173" s="636"/>
      <c r="K173" s="172"/>
      <c r="L173" s="49"/>
      <c r="M173" s="49"/>
      <c r="N173" s="49"/>
      <c r="O173" s="49"/>
      <c r="P173" s="49"/>
      <c r="Q173" s="49"/>
      <c r="R173" s="49"/>
      <c r="S173" s="49"/>
      <c r="T173" s="49"/>
      <c r="U173" s="49"/>
      <c r="V173" s="49"/>
      <c r="W173" s="49"/>
      <c r="X173" s="49"/>
      <c r="Y173" s="49"/>
      <c r="Z173" s="49"/>
      <c r="AA173" s="49"/>
      <c r="AB173" s="49"/>
      <c r="AC173" s="49"/>
      <c r="AD173" s="49"/>
      <c r="AE173" s="49"/>
      <c r="AF173" s="49"/>
      <c r="AG173" s="49"/>
      <c r="AH173" s="49"/>
      <c r="AI173" s="49"/>
      <c r="AJ173" s="49"/>
      <c r="AK173" s="49"/>
      <c r="AL173" s="49"/>
    </row>
    <row r="174" spans="1:38" x14ac:dyDescent="0.45">
      <c r="A174" s="343"/>
      <c r="B174" s="343"/>
      <c r="C174" s="343"/>
      <c r="D174" s="343"/>
      <c r="E174" s="343"/>
      <c r="F174" s="635"/>
      <c r="G174" s="635"/>
      <c r="H174" s="635"/>
      <c r="I174" s="635"/>
      <c r="J174" s="636"/>
      <c r="K174" s="172"/>
      <c r="L174" s="49"/>
      <c r="M174" s="49"/>
      <c r="N174" s="49"/>
      <c r="O174" s="49"/>
      <c r="P174" s="49"/>
      <c r="Q174" s="49"/>
      <c r="R174" s="49"/>
      <c r="S174" s="49"/>
      <c r="T174" s="49"/>
      <c r="U174" s="49"/>
      <c r="V174" s="49"/>
      <c r="W174" s="49"/>
      <c r="X174" s="49"/>
      <c r="Y174" s="49"/>
      <c r="Z174" s="49"/>
      <c r="AA174" s="49"/>
      <c r="AB174" s="49"/>
      <c r="AC174" s="49"/>
      <c r="AD174" s="49"/>
      <c r="AE174" s="49"/>
      <c r="AF174" s="49"/>
      <c r="AG174" s="49"/>
      <c r="AH174" s="49"/>
      <c r="AI174" s="49"/>
      <c r="AJ174" s="49"/>
      <c r="AK174" s="49"/>
      <c r="AL174" s="49"/>
    </row>
    <row r="175" spans="1:38" x14ac:dyDescent="0.45">
      <c r="A175" s="343"/>
      <c r="B175" s="343"/>
      <c r="C175" s="343"/>
      <c r="D175" s="343"/>
      <c r="E175" s="343"/>
      <c r="F175" s="563"/>
      <c r="G175" s="563"/>
      <c r="H175" s="563"/>
      <c r="I175" s="420"/>
      <c r="J175" s="564"/>
      <c r="K175" s="172"/>
      <c r="L175" s="49"/>
      <c r="M175" s="49"/>
      <c r="N175" s="49"/>
      <c r="O175" s="49"/>
      <c r="P175" s="49"/>
      <c r="Q175" s="49"/>
      <c r="R175" s="49"/>
      <c r="S175" s="49"/>
      <c r="T175" s="49"/>
      <c r="U175" s="49"/>
      <c r="V175" s="49"/>
      <c r="W175" s="49"/>
      <c r="X175" s="49"/>
      <c r="Y175" s="49"/>
      <c r="Z175" s="49"/>
      <c r="AA175" s="49"/>
      <c r="AB175" s="49"/>
      <c r="AC175" s="49"/>
      <c r="AD175" s="49"/>
      <c r="AE175" s="49"/>
      <c r="AF175" s="49"/>
      <c r="AG175" s="49"/>
      <c r="AH175" s="49"/>
      <c r="AI175" s="49"/>
      <c r="AJ175" s="49"/>
      <c r="AK175" s="49"/>
      <c r="AL175" s="49"/>
    </row>
    <row r="176" spans="1:38" x14ac:dyDescent="0.45">
      <c r="A176" s="343"/>
      <c r="B176" s="343"/>
      <c r="C176" s="343"/>
      <c r="D176" s="343"/>
      <c r="E176" s="343"/>
      <c r="F176" s="635" t="s">
        <v>299</v>
      </c>
      <c r="G176" s="635"/>
      <c r="H176" s="635"/>
      <c r="I176" s="635"/>
      <c r="J176" s="636"/>
      <c r="K176" s="172"/>
      <c r="L176" s="49"/>
      <c r="M176" s="49"/>
      <c r="N176" s="49"/>
      <c r="O176" s="49"/>
      <c r="P176" s="49"/>
      <c r="Q176" s="49"/>
      <c r="R176" s="49"/>
      <c r="S176" s="49"/>
      <c r="T176" s="49"/>
      <c r="U176" s="49"/>
      <c r="V176" s="49"/>
      <c r="W176" s="49"/>
      <c r="X176" s="49"/>
      <c r="Y176" s="49"/>
      <c r="Z176" s="49"/>
      <c r="AA176" s="49"/>
      <c r="AB176" s="49"/>
      <c r="AC176" s="49"/>
      <c r="AD176" s="49"/>
      <c r="AE176" s="49"/>
      <c r="AF176" s="49"/>
      <c r="AG176" s="49"/>
      <c r="AH176" s="49"/>
      <c r="AI176" s="49"/>
      <c r="AJ176" s="49"/>
      <c r="AK176" s="49"/>
      <c r="AL176" s="49"/>
    </row>
    <row r="177" spans="1:38" x14ac:dyDescent="0.45">
      <c r="A177" s="343"/>
      <c r="B177" s="343"/>
      <c r="C177" s="343"/>
      <c r="D177" s="343"/>
      <c r="E177" s="343"/>
      <c r="F177" s="635"/>
      <c r="G177" s="635"/>
      <c r="H177" s="635"/>
      <c r="I177" s="635"/>
      <c r="J177" s="636"/>
      <c r="K177" s="172"/>
      <c r="L177" s="49"/>
      <c r="M177" s="49"/>
      <c r="N177" s="49"/>
      <c r="O177" s="49"/>
      <c r="P177" s="49"/>
      <c r="Q177" s="49"/>
      <c r="R177" s="49"/>
      <c r="S177" s="49"/>
      <c r="T177" s="49"/>
      <c r="U177" s="49"/>
      <c r="V177" s="49"/>
      <c r="W177" s="49"/>
      <c r="X177" s="49"/>
      <c r="Y177" s="49"/>
      <c r="Z177" s="49"/>
      <c r="AA177" s="49"/>
      <c r="AB177" s="49"/>
      <c r="AC177" s="49"/>
      <c r="AD177" s="49"/>
      <c r="AE177" s="49"/>
      <c r="AF177" s="49"/>
      <c r="AG177" s="49"/>
      <c r="AH177" s="49"/>
      <c r="AI177" s="49"/>
      <c r="AJ177" s="49"/>
      <c r="AK177" s="49"/>
      <c r="AL177" s="49"/>
    </row>
    <row r="178" spans="1:38" x14ac:dyDescent="0.45">
      <c r="A178" s="343"/>
      <c r="B178" s="343"/>
      <c r="C178" s="343"/>
      <c r="D178" s="343"/>
      <c r="E178" s="343"/>
      <c r="F178" s="635"/>
      <c r="G178" s="635"/>
      <c r="H178" s="635"/>
      <c r="I178" s="635"/>
      <c r="J178" s="636"/>
      <c r="K178" s="172"/>
      <c r="L178" s="49"/>
      <c r="M178" s="49"/>
      <c r="N178" s="49"/>
      <c r="O178" s="49"/>
      <c r="P178" s="49"/>
      <c r="Q178" s="49"/>
      <c r="R178" s="49"/>
      <c r="S178" s="49"/>
      <c r="T178" s="49"/>
      <c r="U178" s="49"/>
      <c r="V178" s="49"/>
      <c r="W178" s="49"/>
      <c r="X178" s="49"/>
      <c r="Y178" s="49"/>
      <c r="Z178" s="49"/>
      <c r="AA178" s="49"/>
      <c r="AB178" s="49"/>
      <c r="AC178" s="49"/>
      <c r="AD178" s="49"/>
      <c r="AE178" s="49"/>
      <c r="AF178" s="49"/>
      <c r="AG178" s="49"/>
      <c r="AH178" s="49"/>
      <c r="AI178" s="49"/>
      <c r="AJ178" s="49"/>
      <c r="AK178" s="49"/>
      <c r="AL178" s="49"/>
    </row>
    <row r="179" spans="1:38" ht="15.75" x14ac:dyDescent="0.5">
      <c r="A179" s="343"/>
      <c r="B179" s="343"/>
      <c r="C179" s="343"/>
      <c r="D179" s="343"/>
      <c r="E179" s="343"/>
      <c r="F179" s="578" t="s">
        <v>213</v>
      </c>
      <c r="G179" s="578"/>
      <c r="H179" s="578"/>
      <c r="I179" s="578"/>
      <c r="J179" s="579"/>
      <c r="K179" s="172"/>
      <c r="L179" s="49"/>
      <c r="M179" s="49"/>
      <c r="N179" s="49"/>
      <c r="O179" s="49"/>
      <c r="P179" s="49"/>
      <c r="Q179" s="49"/>
      <c r="R179" s="49"/>
      <c r="S179" s="49"/>
      <c r="T179" s="49"/>
      <c r="U179" s="49"/>
      <c r="V179" s="49"/>
      <c r="W179" s="49"/>
      <c r="X179" s="49"/>
      <c r="Y179" s="49"/>
      <c r="Z179" s="49"/>
      <c r="AA179" s="49"/>
      <c r="AB179" s="49"/>
      <c r="AC179" s="49"/>
      <c r="AD179" s="49"/>
      <c r="AE179" s="49"/>
      <c r="AF179" s="49"/>
      <c r="AG179" s="49"/>
      <c r="AH179" s="49"/>
      <c r="AI179" s="49"/>
      <c r="AJ179" s="49"/>
      <c r="AK179" s="49"/>
      <c r="AL179" s="49"/>
    </row>
    <row r="180" spans="1:38" x14ac:dyDescent="0.45">
      <c r="A180" s="343"/>
      <c r="B180" s="343"/>
      <c r="C180" s="343"/>
      <c r="D180" s="343"/>
      <c r="E180" s="343"/>
      <c r="F180" s="580" t="s">
        <v>205</v>
      </c>
      <c r="G180" s="580"/>
      <c r="H180" s="580"/>
      <c r="I180" s="580"/>
      <c r="J180" s="581"/>
      <c r="K180" s="172"/>
      <c r="L180" s="49"/>
      <c r="M180" s="49"/>
      <c r="N180" s="49"/>
      <c r="O180" s="49"/>
      <c r="P180" s="49"/>
      <c r="Q180" s="49"/>
      <c r="R180" s="49"/>
      <c r="S180" s="49"/>
      <c r="T180" s="49"/>
      <c r="U180" s="49"/>
      <c r="V180" s="49"/>
      <c r="W180" s="49"/>
      <c r="X180" s="49"/>
      <c r="Y180" s="49"/>
      <c r="Z180" s="49"/>
      <c r="AA180" s="49"/>
      <c r="AB180" s="49"/>
      <c r="AC180" s="49"/>
      <c r="AD180" s="49"/>
      <c r="AE180" s="49"/>
      <c r="AF180" s="49"/>
      <c r="AG180" s="49"/>
      <c r="AH180" s="49"/>
      <c r="AI180" s="49"/>
      <c r="AJ180" s="49"/>
      <c r="AK180" s="49"/>
      <c r="AL180" s="49"/>
    </row>
    <row r="181" spans="1:38" x14ac:dyDescent="0.45">
      <c r="A181" s="345"/>
      <c r="B181" s="345"/>
      <c r="C181" s="345"/>
      <c r="D181" s="345"/>
      <c r="E181" s="345"/>
      <c r="F181" s="582"/>
      <c r="G181" s="582"/>
      <c r="H181" s="582"/>
      <c r="I181" s="582"/>
      <c r="J181" s="583"/>
      <c r="K181" s="172"/>
      <c r="L181" s="49"/>
      <c r="M181" s="49"/>
      <c r="N181" s="49"/>
      <c r="O181" s="49"/>
      <c r="P181" s="49"/>
      <c r="Q181" s="49"/>
      <c r="R181" s="49"/>
      <c r="S181" s="49"/>
      <c r="T181" s="49"/>
      <c r="U181" s="49"/>
      <c r="V181" s="49"/>
      <c r="W181" s="49"/>
      <c r="X181" s="49"/>
      <c r="Y181" s="49"/>
      <c r="Z181" s="49"/>
      <c r="AA181" s="49"/>
      <c r="AB181" s="49"/>
      <c r="AC181" s="49"/>
      <c r="AD181" s="49"/>
      <c r="AE181" s="49"/>
      <c r="AF181" s="49"/>
      <c r="AG181" s="49"/>
      <c r="AH181" s="49"/>
      <c r="AI181" s="49"/>
      <c r="AJ181" s="49"/>
      <c r="AK181" s="49"/>
      <c r="AL181" s="49"/>
    </row>
    <row r="182" spans="1:38" x14ac:dyDescent="0.45">
      <c r="A182" s="49"/>
      <c r="B182" s="49"/>
      <c r="C182" s="49"/>
      <c r="D182" s="49"/>
      <c r="E182" s="49"/>
      <c r="F182" s="49"/>
      <c r="G182" s="49"/>
      <c r="H182" s="49"/>
      <c r="I182" s="49"/>
      <c r="J182" s="49"/>
      <c r="K182" s="172"/>
      <c r="L182" s="49"/>
      <c r="M182" s="49"/>
      <c r="N182" s="49"/>
      <c r="O182" s="49"/>
      <c r="P182" s="49"/>
      <c r="Q182" s="49"/>
      <c r="R182" s="49"/>
      <c r="S182" s="49"/>
      <c r="T182" s="49"/>
      <c r="U182" s="49"/>
      <c r="V182" s="49"/>
      <c r="W182" s="49"/>
      <c r="X182" s="49"/>
      <c r="Y182" s="49"/>
      <c r="Z182" s="49"/>
      <c r="AA182" s="49"/>
      <c r="AB182" s="49"/>
      <c r="AC182" s="49"/>
      <c r="AD182" s="49"/>
      <c r="AE182" s="49"/>
      <c r="AF182" s="49"/>
      <c r="AG182" s="49"/>
      <c r="AH182" s="49"/>
      <c r="AI182" s="49"/>
      <c r="AJ182" s="49"/>
      <c r="AK182" s="49"/>
      <c r="AL182" s="49"/>
    </row>
    <row r="183" spans="1:38" x14ac:dyDescent="0.45">
      <c r="A183" s="49"/>
      <c r="B183" s="49"/>
      <c r="C183" s="49"/>
      <c r="D183" s="49"/>
      <c r="E183" s="49"/>
      <c r="F183" s="49"/>
      <c r="G183" s="49"/>
      <c r="H183" s="49"/>
      <c r="I183" s="49"/>
      <c r="J183" s="49"/>
      <c r="K183" s="172"/>
      <c r="L183" s="49"/>
      <c r="M183" s="49"/>
      <c r="N183" s="49"/>
      <c r="O183" s="49"/>
      <c r="P183" s="49"/>
      <c r="Q183" s="49"/>
      <c r="R183" s="49"/>
      <c r="S183" s="49"/>
      <c r="T183" s="49"/>
      <c r="U183" s="49"/>
      <c r="V183" s="49"/>
      <c r="W183" s="49"/>
      <c r="X183" s="49"/>
      <c r="Y183" s="49"/>
      <c r="Z183" s="49"/>
      <c r="AA183" s="49"/>
      <c r="AB183" s="49"/>
      <c r="AC183" s="49"/>
      <c r="AD183" s="49"/>
      <c r="AE183" s="49"/>
      <c r="AF183" s="49"/>
      <c r="AG183" s="49"/>
      <c r="AH183" s="49"/>
      <c r="AI183" s="49"/>
      <c r="AJ183" s="49"/>
      <c r="AK183" s="49"/>
      <c r="AL183" s="49"/>
    </row>
    <row r="184" spans="1:38" x14ac:dyDescent="0.45">
      <c r="A184" s="49"/>
      <c r="B184" s="49"/>
      <c r="C184" s="49"/>
      <c r="D184" s="49"/>
      <c r="E184" s="49"/>
      <c r="F184" s="49"/>
      <c r="G184" s="49"/>
      <c r="H184" s="49"/>
      <c r="I184" s="49"/>
      <c r="J184" s="49"/>
      <c r="K184" s="172"/>
      <c r="L184" s="49"/>
      <c r="M184" s="49"/>
      <c r="N184" s="49"/>
      <c r="O184" s="49"/>
      <c r="P184" s="49"/>
      <c r="Q184" s="49"/>
      <c r="R184" s="49"/>
      <c r="S184" s="49"/>
      <c r="T184" s="49"/>
      <c r="U184" s="49"/>
      <c r="V184" s="49"/>
      <c r="W184" s="49"/>
      <c r="X184" s="49"/>
      <c r="Y184" s="49"/>
      <c r="Z184" s="49"/>
      <c r="AA184" s="49"/>
      <c r="AB184" s="49"/>
      <c r="AC184" s="49"/>
      <c r="AD184" s="49"/>
      <c r="AE184" s="49"/>
      <c r="AF184" s="49"/>
      <c r="AG184" s="49"/>
      <c r="AH184" s="49"/>
      <c r="AI184" s="49"/>
      <c r="AJ184" s="49"/>
      <c r="AK184" s="49"/>
      <c r="AL184" s="49"/>
    </row>
    <row r="185" spans="1:38" x14ac:dyDescent="0.45">
      <c r="A185" s="49"/>
      <c r="B185" s="49"/>
      <c r="C185" s="49"/>
      <c r="D185" s="49"/>
      <c r="E185" s="49"/>
      <c r="F185" s="49"/>
      <c r="G185" s="49"/>
      <c r="H185" s="49"/>
      <c r="I185" s="49"/>
      <c r="J185" s="49"/>
      <c r="K185" s="172"/>
      <c r="L185" s="49"/>
      <c r="M185" s="49"/>
      <c r="N185" s="49"/>
      <c r="O185" s="49"/>
      <c r="P185" s="49"/>
      <c r="Q185" s="49"/>
      <c r="R185" s="49"/>
      <c r="S185" s="49"/>
      <c r="T185" s="49"/>
      <c r="U185" s="49"/>
      <c r="V185" s="49"/>
      <c r="W185" s="49"/>
      <c r="X185" s="49"/>
      <c r="Y185" s="49"/>
      <c r="Z185" s="49"/>
      <c r="AA185" s="49"/>
      <c r="AB185" s="49"/>
      <c r="AC185" s="49"/>
      <c r="AD185" s="49"/>
      <c r="AE185" s="49"/>
      <c r="AF185" s="49"/>
      <c r="AG185" s="49"/>
      <c r="AH185" s="49"/>
      <c r="AI185" s="49"/>
      <c r="AJ185" s="49"/>
      <c r="AK185" s="49"/>
      <c r="AL185" s="49"/>
    </row>
    <row r="186" spans="1:38" x14ac:dyDescent="0.45">
      <c r="A186" s="49"/>
      <c r="B186" s="49"/>
      <c r="C186" s="49"/>
      <c r="D186" s="49"/>
      <c r="E186" s="49"/>
      <c r="F186" s="49"/>
      <c r="G186" s="49"/>
      <c r="H186" s="49"/>
      <c r="I186" s="49"/>
      <c r="J186" s="49"/>
      <c r="K186" s="172"/>
      <c r="L186" s="49"/>
      <c r="M186" s="49"/>
      <c r="N186" s="49"/>
      <c r="O186" s="49"/>
      <c r="P186" s="49"/>
      <c r="Q186" s="49"/>
      <c r="R186" s="49"/>
      <c r="S186" s="49"/>
      <c r="T186" s="49"/>
      <c r="U186" s="49"/>
      <c r="V186" s="49"/>
      <c r="W186" s="49"/>
      <c r="X186" s="49"/>
      <c r="Y186" s="49"/>
      <c r="Z186" s="49"/>
      <c r="AA186" s="49"/>
      <c r="AB186" s="49"/>
      <c r="AC186" s="49"/>
      <c r="AD186" s="49"/>
      <c r="AE186" s="49"/>
      <c r="AF186" s="49"/>
      <c r="AG186" s="49"/>
      <c r="AH186" s="49"/>
      <c r="AI186" s="49"/>
      <c r="AJ186" s="49"/>
      <c r="AK186" s="49"/>
      <c r="AL186" s="49"/>
    </row>
    <row r="187" spans="1:38" x14ac:dyDescent="0.45">
      <c r="A187" s="49"/>
      <c r="B187" s="49"/>
      <c r="C187" s="49"/>
      <c r="D187" s="49"/>
      <c r="E187" s="49"/>
      <c r="F187" s="49"/>
      <c r="G187" s="49"/>
      <c r="H187" s="49"/>
      <c r="I187" s="49"/>
      <c r="J187" s="49"/>
      <c r="K187" s="172"/>
      <c r="L187" s="49"/>
      <c r="M187" s="49"/>
      <c r="N187" s="49"/>
      <c r="O187" s="49"/>
      <c r="P187" s="49"/>
      <c r="Q187" s="49"/>
      <c r="R187" s="49"/>
      <c r="S187" s="49"/>
      <c r="T187" s="49"/>
      <c r="U187" s="49"/>
      <c r="V187" s="49"/>
      <c r="W187" s="49"/>
      <c r="X187" s="49"/>
      <c r="Y187" s="49"/>
      <c r="Z187" s="49"/>
      <c r="AA187" s="49"/>
      <c r="AB187" s="49"/>
      <c r="AC187" s="49"/>
      <c r="AD187" s="49"/>
      <c r="AE187" s="49"/>
      <c r="AF187" s="49"/>
      <c r="AG187" s="49"/>
      <c r="AH187" s="49"/>
      <c r="AI187" s="49"/>
      <c r="AJ187" s="49"/>
      <c r="AK187" s="49"/>
      <c r="AL187" s="49"/>
    </row>
    <row r="188" spans="1:38" x14ac:dyDescent="0.45">
      <c r="A188" s="49"/>
      <c r="B188" s="49"/>
      <c r="C188" s="49"/>
      <c r="D188" s="49"/>
      <c r="E188" s="49"/>
      <c r="F188" s="49"/>
      <c r="G188" s="49"/>
      <c r="H188" s="49"/>
      <c r="I188" s="49"/>
      <c r="J188" s="49"/>
      <c r="K188" s="172"/>
      <c r="L188" s="49"/>
      <c r="M188" s="49"/>
      <c r="N188" s="49"/>
      <c r="O188" s="49"/>
      <c r="P188" s="49"/>
      <c r="Q188" s="49"/>
      <c r="R188" s="49"/>
      <c r="S188" s="49"/>
      <c r="T188" s="49"/>
      <c r="U188" s="49"/>
      <c r="V188" s="49"/>
      <c r="W188" s="49"/>
      <c r="X188" s="49"/>
      <c r="Y188" s="49"/>
      <c r="Z188" s="49"/>
      <c r="AA188" s="49"/>
      <c r="AB188" s="49"/>
      <c r="AC188" s="49"/>
      <c r="AD188" s="49"/>
      <c r="AE188" s="49"/>
      <c r="AF188" s="49"/>
      <c r="AG188" s="49"/>
      <c r="AH188" s="49"/>
      <c r="AI188" s="49"/>
      <c r="AJ188" s="49"/>
      <c r="AK188" s="49"/>
      <c r="AL188" s="49"/>
    </row>
    <row r="189" spans="1:38" x14ac:dyDescent="0.45">
      <c r="A189" s="49"/>
      <c r="B189" s="49"/>
      <c r="C189" s="49"/>
      <c r="D189" s="49"/>
      <c r="E189" s="49"/>
      <c r="F189" s="49"/>
      <c r="G189" s="49"/>
      <c r="H189" s="49"/>
      <c r="I189" s="49"/>
      <c r="J189" s="49"/>
      <c r="K189" s="172"/>
      <c r="L189" s="49"/>
      <c r="M189" s="49"/>
      <c r="N189" s="49"/>
      <c r="O189" s="49"/>
      <c r="P189" s="49"/>
      <c r="Q189" s="49"/>
      <c r="R189" s="49"/>
      <c r="S189" s="49"/>
      <c r="T189" s="49"/>
      <c r="U189" s="49"/>
      <c r="V189" s="49"/>
      <c r="W189" s="49"/>
      <c r="X189" s="49"/>
      <c r="Y189" s="49"/>
      <c r="Z189" s="49"/>
      <c r="AA189" s="49"/>
      <c r="AB189" s="49"/>
      <c r="AC189" s="49"/>
      <c r="AD189" s="49"/>
      <c r="AE189" s="49"/>
      <c r="AF189" s="49"/>
      <c r="AG189" s="49"/>
      <c r="AH189" s="49"/>
      <c r="AI189" s="49"/>
      <c r="AJ189" s="49"/>
      <c r="AK189" s="49"/>
      <c r="AL189" s="49"/>
    </row>
    <row r="190" spans="1:38" x14ac:dyDescent="0.45">
      <c r="A190" s="49"/>
      <c r="B190" s="49"/>
      <c r="C190" s="49"/>
      <c r="D190" s="49"/>
      <c r="E190" s="49"/>
      <c r="F190" s="49"/>
      <c r="G190" s="49"/>
      <c r="H190" s="49"/>
      <c r="I190" s="49"/>
      <c r="J190" s="49"/>
      <c r="K190" s="172"/>
      <c r="L190" s="49"/>
      <c r="M190" s="49"/>
      <c r="N190" s="49"/>
      <c r="O190" s="49"/>
      <c r="P190" s="49"/>
      <c r="Q190" s="49"/>
      <c r="R190" s="49"/>
      <c r="S190" s="49"/>
      <c r="T190" s="49"/>
      <c r="U190" s="49"/>
      <c r="V190" s="49"/>
      <c r="W190" s="49"/>
      <c r="X190" s="49"/>
      <c r="Y190" s="49"/>
      <c r="Z190" s="49"/>
      <c r="AA190" s="49"/>
      <c r="AB190" s="49"/>
      <c r="AC190" s="49"/>
      <c r="AD190" s="49"/>
      <c r="AE190" s="49"/>
      <c r="AF190" s="49"/>
      <c r="AG190" s="49"/>
      <c r="AH190" s="49"/>
      <c r="AI190" s="49"/>
      <c r="AJ190" s="49"/>
      <c r="AK190" s="49"/>
      <c r="AL190" s="49"/>
    </row>
    <row r="191" spans="1:38" x14ac:dyDescent="0.45">
      <c r="A191" s="49"/>
      <c r="B191" s="49"/>
      <c r="C191" s="49"/>
      <c r="D191" s="49"/>
      <c r="E191" s="49"/>
      <c r="F191" s="49"/>
      <c r="G191" s="49"/>
      <c r="H191" s="49"/>
      <c r="I191" s="49"/>
      <c r="J191" s="49"/>
      <c r="K191" s="172"/>
      <c r="L191" s="49"/>
      <c r="M191" s="49"/>
      <c r="N191" s="49"/>
      <c r="O191" s="49"/>
      <c r="P191" s="49"/>
      <c r="Q191" s="49"/>
      <c r="R191" s="49"/>
      <c r="S191" s="49"/>
      <c r="T191" s="49"/>
      <c r="U191" s="49"/>
      <c r="V191" s="49"/>
      <c r="W191" s="49"/>
      <c r="X191" s="49"/>
      <c r="Y191" s="49"/>
      <c r="Z191" s="49"/>
      <c r="AA191" s="49"/>
      <c r="AB191" s="49"/>
      <c r="AC191" s="49"/>
      <c r="AD191" s="49"/>
      <c r="AE191" s="49"/>
      <c r="AF191" s="49"/>
      <c r="AG191" s="49"/>
      <c r="AH191" s="49"/>
      <c r="AI191" s="49"/>
      <c r="AJ191" s="49"/>
      <c r="AK191" s="49"/>
      <c r="AL191" s="49"/>
    </row>
    <row r="192" spans="1:38" x14ac:dyDescent="0.45">
      <c r="A192" s="49"/>
      <c r="B192" s="49"/>
      <c r="C192" s="49"/>
      <c r="D192" s="49"/>
      <c r="E192" s="49"/>
      <c r="F192" s="49"/>
      <c r="G192" s="49"/>
      <c r="H192" s="49"/>
      <c r="I192" s="49"/>
      <c r="J192" s="49"/>
      <c r="K192" s="172"/>
      <c r="L192" s="49"/>
      <c r="M192" s="49"/>
      <c r="N192" s="49"/>
      <c r="O192" s="49"/>
      <c r="P192" s="49"/>
      <c r="Q192" s="49"/>
      <c r="R192" s="49"/>
      <c r="S192" s="49"/>
      <c r="T192" s="49"/>
      <c r="U192" s="49"/>
      <c r="V192" s="49"/>
      <c r="W192" s="49"/>
      <c r="X192" s="49"/>
      <c r="Y192" s="49"/>
      <c r="Z192" s="49"/>
      <c r="AA192" s="49"/>
      <c r="AB192" s="49"/>
      <c r="AC192" s="49"/>
      <c r="AD192" s="49"/>
      <c r="AE192" s="49"/>
      <c r="AF192" s="49"/>
      <c r="AG192" s="49"/>
      <c r="AH192" s="49"/>
      <c r="AI192" s="49"/>
      <c r="AJ192" s="49"/>
      <c r="AK192" s="49"/>
      <c r="AL192" s="49"/>
    </row>
    <row r="193" spans="1:40" x14ac:dyDescent="0.45">
      <c r="A193" s="49"/>
      <c r="B193" s="49"/>
      <c r="C193" s="49"/>
      <c r="D193" s="49"/>
      <c r="E193" s="49"/>
      <c r="F193" s="49"/>
      <c r="G193" s="49"/>
      <c r="H193" s="49"/>
      <c r="I193" s="49"/>
      <c r="J193" s="49"/>
      <c r="K193" s="172"/>
      <c r="L193" s="49"/>
      <c r="M193" s="49"/>
      <c r="N193" s="49"/>
      <c r="O193" s="49"/>
      <c r="P193" s="49"/>
      <c r="Q193" s="49"/>
      <c r="R193" s="49"/>
      <c r="S193" s="49"/>
      <c r="T193" s="49"/>
      <c r="U193" s="49"/>
      <c r="V193" s="49"/>
      <c r="W193" s="49"/>
      <c r="X193" s="49"/>
      <c r="Y193" s="49"/>
      <c r="Z193" s="49"/>
      <c r="AA193" s="49"/>
      <c r="AB193" s="49"/>
      <c r="AC193" s="49"/>
      <c r="AD193" s="49"/>
      <c r="AE193" s="49"/>
      <c r="AF193" s="49"/>
      <c r="AG193" s="49"/>
      <c r="AH193" s="49"/>
      <c r="AI193" s="49"/>
      <c r="AJ193" s="49"/>
      <c r="AK193" s="49"/>
      <c r="AL193" s="49"/>
    </row>
    <row r="194" spans="1:40" x14ac:dyDescent="0.45">
      <c r="A194" s="49"/>
      <c r="B194" s="49"/>
      <c r="C194" s="49"/>
      <c r="D194" s="49"/>
      <c r="E194" s="49"/>
      <c r="F194" s="49"/>
      <c r="G194" s="49"/>
      <c r="H194" s="49"/>
      <c r="I194" s="49"/>
      <c r="J194" s="49"/>
      <c r="K194" s="49"/>
      <c r="L194" s="49"/>
      <c r="M194" s="172"/>
      <c r="N194" s="49"/>
      <c r="O194" s="49"/>
      <c r="P194" s="49"/>
      <c r="Q194" s="49"/>
      <c r="R194" s="49"/>
      <c r="S194" s="49"/>
      <c r="T194" s="49"/>
      <c r="U194" s="49"/>
      <c r="V194" s="49"/>
      <c r="W194" s="49"/>
      <c r="X194" s="49"/>
      <c r="Y194" s="49"/>
      <c r="Z194" s="49"/>
      <c r="AA194" s="49"/>
      <c r="AB194" s="49"/>
      <c r="AC194" s="49"/>
      <c r="AD194" s="49"/>
      <c r="AE194" s="49"/>
      <c r="AF194" s="49"/>
      <c r="AG194" s="49"/>
      <c r="AH194" s="49"/>
      <c r="AI194" s="49"/>
      <c r="AJ194" s="49"/>
      <c r="AK194" s="49"/>
      <c r="AL194" s="49"/>
      <c r="AM194" s="49"/>
      <c r="AN194" s="49"/>
    </row>
    <row r="195" spans="1:40" x14ac:dyDescent="0.45">
      <c r="A195" s="49"/>
      <c r="B195" s="49"/>
      <c r="C195" s="49"/>
      <c r="D195" s="49"/>
      <c r="E195" s="49"/>
      <c r="F195" s="49"/>
      <c r="G195" s="49"/>
      <c r="H195" s="49"/>
      <c r="I195" s="49"/>
      <c r="J195" s="49"/>
      <c r="K195" s="49"/>
      <c r="L195" s="49"/>
      <c r="M195" s="172"/>
      <c r="N195" s="49"/>
      <c r="O195" s="49"/>
      <c r="P195" s="49"/>
      <c r="Q195" s="49"/>
      <c r="R195" s="49"/>
      <c r="S195" s="49"/>
      <c r="T195" s="49"/>
      <c r="U195" s="49"/>
      <c r="V195" s="49"/>
      <c r="W195" s="49"/>
      <c r="X195" s="49"/>
      <c r="Y195" s="49"/>
      <c r="Z195" s="49"/>
      <c r="AA195" s="49"/>
      <c r="AB195" s="49"/>
      <c r="AC195" s="49"/>
      <c r="AD195" s="49"/>
      <c r="AE195" s="49"/>
      <c r="AF195" s="49"/>
      <c r="AG195" s="49"/>
      <c r="AH195" s="49"/>
      <c r="AI195" s="49"/>
      <c r="AJ195" s="49"/>
      <c r="AK195" s="49"/>
      <c r="AL195" s="49"/>
      <c r="AM195" s="49"/>
      <c r="AN195" s="49"/>
    </row>
    <row r="196" spans="1:40" x14ac:dyDescent="0.45">
      <c r="A196" s="49"/>
      <c r="B196" s="49"/>
      <c r="C196" s="49"/>
      <c r="D196" s="49"/>
      <c r="E196" s="49"/>
      <c r="F196" s="49"/>
      <c r="G196" s="49"/>
      <c r="H196" s="49"/>
      <c r="I196" s="49"/>
      <c r="J196" s="49"/>
      <c r="K196" s="49"/>
      <c r="L196" s="49"/>
      <c r="M196" s="172"/>
      <c r="N196" s="49"/>
      <c r="O196" s="49"/>
      <c r="P196" s="49"/>
      <c r="Q196" s="49"/>
      <c r="R196" s="49"/>
      <c r="S196" s="49"/>
      <c r="T196" s="49"/>
      <c r="U196" s="49"/>
      <c r="V196" s="49"/>
      <c r="W196" s="49"/>
      <c r="X196" s="49"/>
      <c r="Y196" s="49"/>
      <c r="Z196" s="49"/>
      <c r="AA196" s="49"/>
      <c r="AB196" s="49"/>
      <c r="AC196" s="49"/>
      <c r="AD196" s="49"/>
      <c r="AE196" s="49"/>
      <c r="AF196" s="49"/>
      <c r="AG196" s="49"/>
      <c r="AH196" s="49"/>
      <c r="AI196" s="49"/>
      <c r="AJ196" s="49"/>
      <c r="AK196" s="49"/>
      <c r="AL196" s="49"/>
      <c r="AM196" s="49"/>
      <c r="AN196" s="49"/>
    </row>
    <row r="197" spans="1:40" x14ac:dyDescent="0.45">
      <c r="A197" s="49"/>
      <c r="B197" s="49"/>
      <c r="C197" s="49"/>
      <c r="D197" s="49"/>
      <c r="E197" s="49"/>
      <c r="F197" s="49"/>
      <c r="G197" s="49"/>
      <c r="H197" s="49"/>
      <c r="I197" s="49"/>
      <c r="J197" s="49"/>
      <c r="K197" s="49"/>
      <c r="L197" s="49"/>
      <c r="M197" s="172"/>
      <c r="N197" s="49"/>
      <c r="O197" s="49"/>
      <c r="P197" s="49"/>
      <c r="Q197" s="49"/>
      <c r="R197" s="49"/>
      <c r="S197" s="49"/>
      <c r="T197" s="49"/>
      <c r="U197" s="49"/>
      <c r="V197" s="49"/>
      <c r="W197" s="49"/>
      <c r="X197" s="49"/>
      <c r="Y197" s="49"/>
      <c r="Z197" s="49"/>
      <c r="AA197" s="49"/>
      <c r="AB197" s="49"/>
      <c r="AC197" s="49"/>
      <c r="AD197" s="49"/>
      <c r="AE197" s="49"/>
      <c r="AF197" s="49"/>
      <c r="AG197" s="49"/>
      <c r="AH197" s="49"/>
      <c r="AI197" s="49"/>
      <c r="AJ197" s="49"/>
      <c r="AK197" s="49"/>
      <c r="AL197" s="49"/>
      <c r="AM197" s="49"/>
      <c r="AN197" s="49"/>
    </row>
    <row r="198" spans="1:40" x14ac:dyDescent="0.45">
      <c r="A198" s="49"/>
      <c r="B198" s="49"/>
      <c r="C198" s="49"/>
      <c r="D198" s="49"/>
      <c r="E198" s="49"/>
      <c r="F198" s="49"/>
      <c r="G198" s="49"/>
      <c r="H198" s="49"/>
      <c r="I198" s="49"/>
      <c r="J198" s="49"/>
      <c r="K198" s="49"/>
      <c r="L198" s="49"/>
      <c r="M198" s="172"/>
      <c r="N198" s="49"/>
      <c r="O198" s="49"/>
      <c r="P198" s="49"/>
      <c r="Q198" s="49"/>
      <c r="R198" s="49"/>
      <c r="S198" s="49"/>
      <c r="T198" s="49"/>
      <c r="U198" s="49"/>
      <c r="V198" s="49"/>
      <c r="W198" s="49"/>
      <c r="X198" s="49"/>
      <c r="Y198" s="49"/>
      <c r="Z198" s="49"/>
      <c r="AA198" s="49"/>
      <c r="AB198" s="49"/>
      <c r="AC198" s="49"/>
      <c r="AD198" s="49"/>
      <c r="AE198" s="49"/>
      <c r="AF198" s="49"/>
      <c r="AG198" s="49"/>
      <c r="AH198" s="49"/>
      <c r="AI198" s="49"/>
      <c r="AJ198" s="49"/>
      <c r="AK198" s="49"/>
      <c r="AL198" s="49"/>
      <c r="AM198" s="49"/>
      <c r="AN198" s="49"/>
    </row>
    <row r="199" spans="1:40" x14ac:dyDescent="0.45">
      <c r="A199" s="49"/>
      <c r="B199" s="49"/>
      <c r="C199" s="49"/>
      <c r="D199" s="49"/>
      <c r="E199" s="49"/>
      <c r="F199" s="49"/>
      <c r="G199" s="49"/>
      <c r="H199" s="49"/>
      <c r="I199" s="49"/>
      <c r="J199" s="49"/>
      <c r="K199" s="49"/>
      <c r="L199" s="49"/>
      <c r="M199" s="172"/>
      <c r="N199" s="49"/>
      <c r="O199" s="49"/>
      <c r="P199" s="49"/>
      <c r="Q199" s="49"/>
      <c r="R199" s="49"/>
      <c r="S199" s="49"/>
      <c r="T199" s="49"/>
      <c r="U199" s="49"/>
      <c r="V199" s="49"/>
      <c r="W199" s="49"/>
      <c r="X199" s="49"/>
      <c r="Y199" s="49"/>
      <c r="Z199" s="49"/>
      <c r="AA199" s="49"/>
      <c r="AB199" s="49"/>
      <c r="AC199" s="49"/>
      <c r="AD199" s="49"/>
      <c r="AE199" s="49"/>
      <c r="AF199" s="49"/>
      <c r="AG199" s="49"/>
      <c r="AH199" s="49"/>
      <c r="AI199" s="49"/>
      <c r="AJ199" s="49"/>
      <c r="AK199" s="49"/>
      <c r="AL199" s="49"/>
      <c r="AM199" s="49"/>
      <c r="AN199" s="49"/>
    </row>
    <row r="200" spans="1:40" x14ac:dyDescent="0.45">
      <c r="A200" s="49"/>
      <c r="B200" s="49"/>
      <c r="C200" s="49"/>
      <c r="D200" s="49"/>
      <c r="E200" s="49"/>
      <c r="F200" s="49"/>
      <c r="G200" s="49"/>
      <c r="H200" s="49"/>
      <c r="I200" s="49"/>
      <c r="J200" s="49"/>
      <c r="K200" s="49"/>
      <c r="L200" s="49"/>
      <c r="M200" s="172"/>
      <c r="N200" s="49"/>
      <c r="O200" s="49"/>
      <c r="P200" s="49"/>
      <c r="Q200" s="49"/>
      <c r="R200" s="49"/>
      <c r="S200" s="49"/>
      <c r="T200" s="49"/>
      <c r="U200" s="49"/>
      <c r="V200" s="49"/>
      <c r="W200" s="49"/>
      <c r="X200" s="49"/>
      <c r="Y200" s="49"/>
      <c r="Z200" s="49"/>
      <c r="AA200" s="49"/>
      <c r="AB200" s="49"/>
      <c r="AC200" s="49"/>
      <c r="AD200" s="49"/>
      <c r="AE200" s="49"/>
      <c r="AF200" s="49"/>
      <c r="AG200" s="49"/>
      <c r="AH200" s="49"/>
      <c r="AI200" s="49"/>
      <c r="AJ200" s="49"/>
      <c r="AK200" s="49"/>
      <c r="AL200" s="49"/>
      <c r="AM200" s="49"/>
      <c r="AN200" s="49"/>
    </row>
    <row r="201" spans="1:40" x14ac:dyDescent="0.45">
      <c r="A201" s="49"/>
      <c r="B201" s="49"/>
      <c r="C201" s="49"/>
      <c r="D201" s="49"/>
      <c r="E201" s="49"/>
      <c r="F201" s="49"/>
      <c r="G201" s="49"/>
      <c r="H201" s="49"/>
      <c r="I201" s="49"/>
      <c r="J201" s="49"/>
      <c r="K201" s="49"/>
      <c r="L201" s="49"/>
      <c r="M201" s="172"/>
      <c r="N201" s="49"/>
      <c r="O201" s="49"/>
      <c r="P201" s="49"/>
      <c r="Q201" s="49"/>
      <c r="R201" s="49"/>
      <c r="S201" s="49"/>
      <c r="T201" s="49"/>
      <c r="U201" s="49"/>
      <c r="V201" s="49"/>
      <c r="W201" s="49"/>
      <c r="X201" s="49"/>
      <c r="Y201" s="49"/>
      <c r="Z201" s="49"/>
      <c r="AA201" s="49"/>
      <c r="AB201" s="49"/>
      <c r="AC201" s="49"/>
      <c r="AD201" s="49"/>
      <c r="AE201" s="49"/>
      <c r="AF201" s="49"/>
      <c r="AG201" s="49"/>
      <c r="AH201" s="49"/>
      <c r="AI201" s="49"/>
      <c r="AJ201" s="49"/>
      <c r="AK201" s="49"/>
      <c r="AL201" s="49"/>
      <c r="AM201" s="49"/>
      <c r="AN201" s="49"/>
    </row>
    <row r="202" spans="1:40" x14ac:dyDescent="0.45">
      <c r="A202" s="49"/>
      <c r="B202" s="49"/>
      <c r="C202" s="49"/>
      <c r="D202" s="49"/>
      <c r="E202" s="49"/>
      <c r="F202" s="49"/>
      <c r="G202" s="49"/>
      <c r="H202" s="49"/>
      <c r="I202" s="49"/>
      <c r="J202" s="49"/>
      <c r="K202" s="49"/>
      <c r="L202" s="49"/>
      <c r="M202" s="172"/>
      <c r="N202" s="49"/>
      <c r="O202" s="49"/>
      <c r="P202" s="49"/>
      <c r="Q202" s="49"/>
      <c r="R202" s="49"/>
      <c r="S202" s="49"/>
      <c r="T202" s="49"/>
      <c r="U202" s="49"/>
      <c r="V202" s="49"/>
      <c r="W202" s="49"/>
      <c r="X202" s="49"/>
      <c r="Y202" s="49"/>
      <c r="Z202" s="49"/>
      <c r="AA202" s="49"/>
      <c r="AB202" s="49"/>
      <c r="AC202" s="49"/>
      <c r="AD202" s="49"/>
      <c r="AE202" s="49"/>
      <c r="AF202" s="49"/>
      <c r="AG202" s="49"/>
      <c r="AH202" s="49"/>
      <c r="AI202" s="49"/>
      <c r="AJ202" s="49"/>
      <c r="AK202" s="49"/>
      <c r="AL202" s="49"/>
      <c r="AM202" s="49"/>
      <c r="AN202" s="49"/>
    </row>
    <row r="203" spans="1:40" x14ac:dyDescent="0.45">
      <c r="A203" s="49"/>
      <c r="B203" s="49"/>
      <c r="C203" s="49"/>
      <c r="D203" s="49"/>
      <c r="E203" s="49"/>
      <c r="F203" s="49"/>
      <c r="G203" s="49"/>
      <c r="H203" s="49"/>
      <c r="I203" s="49"/>
      <c r="J203" s="49"/>
      <c r="K203" s="49"/>
      <c r="L203" s="49"/>
      <c r="M203" s="172"/>
      <c r="N203" s="49"/>
      <c r="O203" s="49"/>
      <c r="P203" s="49"/>
      <c r="Q203" s="49"/>
      <c r="R203" s="49"/>
      <c r="S203" s="49"/>
      <c r="T203" s="49"/>
      <c r="U203" s="49"/>
      <c r="V203" s="49"/>
      <c r="W203" s="49"/>
      <c r="X203" s="49"/>
      <c r="Y203" s="49"/>
      <c r="Z203" s="49"/>
      <c r="AA203" s="49"/>
      <c r="AB203" s="49"/>
      <c r="AC203" s="49"/>
      <c r="AD203" s="49"/>
      <c r="AE203" s="49"/>
      <c r="AF203" s="49"/>
      <c r="AG203" s="49"/>
      <c r="AH203" s="49"/>
      <c r="AI203" s="49"/>
      <c r="AJ203" s="49"/>
      <c r="AK203" s="49"/>
      <c r="AL203" s="49"/>
      <c r="AM203" s="49"/>
      <c r="AN203" s="49"/>
    </row>
    <row r="204" spans="1:40" x14ac:dyDescent="0.45">
      <c r="A204" s="49"/>
      <c r="B204" s="49"/>
      <c r="C204" s="49"/>
      <c r="D204" s="49"/>
      <c r="E204" s="49"/>
      <c r="F204" s="49"/>
      <c r="G204" s="49"/>
      <c r="H204" s="49"/>
      <c r="I204" s="49"/>
      <c r="J204" s="49"/>
      <c r="K204" s="49"/>
      <c r="L204" s="49"/>
      <c r="M204" s="172"/>
      <c r="N204" s="49"/>
      <c r="O204" s="49"/>
      <c r="P204" s="49"/>
      <c r="Q204" s="49"/>
      <c r="R204" s="49"/>
      <c r="S204" s="49"/>
      <c r="T204" s="49"/>
      <c r="U204" s="49"/>
      <c r="V204" s="49"/>
      <c r="W204" s="49"/>
      <c r="X204" s="49"/>
      <c r="Y204" s="49"/>
      <c r="Z204" s="49"/>
      <c r="AA204" s="49"/>
      <c r="AB204" s="49"/>
      <c r="AC204" s="49"/>
      <c r="AD204" s="49"/>
      <c r="AE204" s="49"/>
      <c r="AF204" s="49"/>
      <c r="AG204" s="49"/>
      <c r="AH204" s="49"/>
      <c r="AI204" s="49"/>
      <c r="AJ204" s="49"/>
      <c r="AK204" s="49"/>
      <c r="AL204" s="49"/>
      <c r="AM204" s="49"/>
      <c r="AN204" s="49"/>
    </row>
    <row r="205" spans="1:40" x14ac:dyDescent="0.45">
      <c r="A205" s="49"/>
      <c r="B205" s="49"/>
      <c r="C205" s="49"/>
      <c r="D205" s="49"/>
      <c r="E205" s="49"/>
      <c r="F205" s="49"/>
      <c r="G205" s="49"/>
      <c r="H205" s="49"/>
      <c r="I205" s="49"/>
      <c r="J205" s="49"/>
      <c r="K205" s="49"/>
      <c r="L205" s="49"/>
      <c r="M205" s="172"/>
      <c r="N205" s="49"/>
      <c r="O205" s="49"/>
      <c r="P205" s="49"/>
      <c r="Q205" s="49"/>
      <c r="R205" s="49"/>
      <c r="S205" s="49"/>
      <c r="T205" s="49"/>
      <c r="U205" s="49"/>
      <c r="V205" s="49"/>
      <c r="W205" s="49"/>
      <c r="X205" s="49"/>
      <c r="Y205" s="49"/>
      <c r="Z205" s="49"/>
      <c r="AA205" s="49"/>
      <c r="AB205" s="49"/>
      <c r="AC205" s="49"/>
      <c r="AD205" s="49"/>
      <c r="AE205" s="49"/>
      <c r="AF205" s="49"/>
      <c r="AG205" s="49"/>
      <c r="AH205" s="49"/>
      <c r="AI205" s="49"/>
      <c r="AJ205" s="49"/>
      <c r="AK205" s="49"/>
      <c r="AL205" s="49"/>
      <c r="AM205" s="49"/>
      <c r="AN205" s="49"/>
    </row>
    <row r="206" spans="1:40" x14ac:dyDescent="0.45">
      <c r="A206" s="49"/>
      <c r="B206" s="49"/>
      <c r="C206" s="49"/>
      <c r="D206" s="49"/>
      <c r="E206" s="49"/>
      <c r="F206" s="49"/>
      <c r="G206" s="49"/>
      <c r="H206" s="49"/>
      <c r="I206" s="49"/>
      <c r="J206" s="49"/>
      <c r="K206" s="49"/>
      <c r="L206" s="49"/>
      <c r="M206" s="172"/>
      <c r="N206" s="49"/>
      <c r="O206" s="49"/>
      <c r="P206" s="49"/>
      <c r="Q206" s="49"/>
      <c r="R206" s="49"/>
      <c r="S206" s="49"/>
      <c r="T206" s="49"/>
      <c r="U206" s="49"/>
      <c r="V206" s="49"/>
      <c r="W206" s="49"/>
      <c r="X206" s="49"/>
      <c r="Y206" s="49"/>
      <c r="Z206" s="49"/>
      <c r="AA206" s="49"/>
      <c r="AB206" s="49"/>
      <c r="AC206" s="49"/>
      <c r="AD206" s="49"/>
      <c r="AE206" s="49"/>
      <c r="AF206" s="49"/>
      <c r="AG206" s="49"/>
      <c r="AH206" s="49"/>
      <c r="AI206" s="49"/>
      <c r="AJ206" s="49"/>
      <c r="AK206" s="49"/>
      <c r="AL206" s="49"/>
      <c r="AM206" s="49"/>
      <c r="AN206" s="49"/>
    </row>
    <row r="207" spans="1:40" x14ac:dyDescent="0.45">
      <c r="A207" s="49"/>
      <c r="B207" s="49"/>
      <c r="C207" s="49"/>
      <c r="D207" s="49"/>
      <c r="E207" s="49"/>
      <c r="F207" s="49"/>
      <c r="G207" s="49"/>
      <c r="H207" s="49"/>
      <c r="I207" s="49"/>
      <c r="J207" s="49"/>
      <c r="K207" s="49"/>
      <c r="L207" s="49"/>
      <c r="M207" s="172"/>
      <c r="N207" s="49"/>
      <c r="O207" s="49"/>
      <c r="P207" s="49"/>
      <c r="Q207" s="49"/>
      <c r="R207" s="49"/>
      <c r="S207" s="49"/>
      <c r="T207" s="49"/>
      <c r="U207" s="49"/>
      <c r="V207" s="49"/>
      <c r="W207" s="49"/>
      <c r="X207" s="49"/>
      <c r="Y207" s="49"/>
      <c r="Z207" s="49"/>
      <c r="AA207" s="49"/>
      <c r="AB207" s="49"/>
      <c r="AC207" s="49"/>
      <c r="AD207" s="49"/>
      <c r="AE207" s="49"/>
      <c r="AF207" s="49"/>
      <c r="AG207" s="49"/>
      <c r="AH207" s="49"/>
      <c r="AI207" s="49"/>
      <c r="AJ207" s="49"/>
      <c r="AK207" s="49"/>
      <c r="AL207" s="49"/>
      <c r="AM207" s="49"/>
      <c r="AN207" s="49"/>
    </row>
    <row r="208" spans="1:40" x14ac:dyDescent="0.45">
      <c r="A208" s="49"/>
      <c r="B208" s="49"/>
      <c r="C208" s="49"/>
      <c r="D208" s="49"/>
      <c r="E208" s="49"/>
      <c r="F208" s="49"/>
      <c r="G208" s="49"/>
      <c r="H208" s="49"/>
      <c r="I208" s="49"/>
      <c r="J208" s="49"/>
      <c r="K208" s="49"/>
      <c r="L208" s="49"/>
      <c r="M208" s="172"/>
      <c r="N208" s="49"/>
      <c r="O208" s="49"/>
      <c r="P208" s="49"/>
      <c r="Q208" s="49"/>
      <c r="R208" s="49"/>
      <c r="S208" s="49"/>
      <c r="T208" s="49"/>
      <c r="U208" s="49"/>
      <c r="V208" s="49"/>
      <c r="W208" s="49"/>
      <c r="X208" s="49"/>
      <c r="Y208" s="49"/>
      <c r="Z208" s="49"/>
      <c r="AA208" s="49"/>
      <c r="AB208" s="49"/>
      <c r="AC208" s="49"/>
      <c r="AD208" s="49"/>
      <c r="AE208" s="49"/>
      <c r="AF208" s="49"/>
      <c r="AG208" s="49"/>
      <c r="AH208" s="49"/>
      <c r="AI208" s="49"/>
      <c r="AJ208" s="49"/>
      <c r="AK208" s="49"/>
      <c r="AL208" s="49"/>
      <c r="AM208" s="49"/>
      <c r="AN208" s="49"/>
    </row>
    <row r="209" spans="1:39" x14ac:dyDescent="0.45">
      <c r="A209" s="49"/>
      <c r="B209" s="49"/>
      <c r="C209" s="49"/>
      <c r="D209" s="49"/>
      <c r="E209" s="49"/>
      <c r="F209" s="49"/>
      <c r="G209" s="49"/>
      <c r="H209" s="49"/>
      <c r="I209" s="49"/>
      <c r="J209" s="49"/>
      <c r="K209" s="49"/>
      <c r="L209" s="172"/>
      <c r="M209" s="49"/>
      <c r="N209" s="49"/>
      <c r="O209" s="49"/>
      <c r="P209" s="49"/>
      <c r="Q209" s="49"/>
      <c r="R209" s="49"/>
      <c r="S209" s="49"/>
      <c r="T209" s="49"/>
      <c r="U209" s="49"/>
      <c r="V209" s="49"/>
      <c r="W209" s="49"/>
      <c r="X209" s="49"/>
      <c r="Y209" s="49"/>
      <c r="Z209" s="49"/>
      <c r="AA209" s="49"/>
      <c r="AB209" s="49"/>
      <c r="AC209" s="49"/>
      <c r="AD209" s="49"/>
      <c r="AE209" s="49"/>
      <c r="AF209" s="49"/>
      <c r="AG209" s="49"/>
      <c r="AH209" s="49"/>
      <c r="AI209" s="49"/>
      <c r="AJ209" s="49"/>
      <c r="AK209" s="49"/>
      <c r="AL209" s="49"/>
      <c r="AM209" s="49"/>
    </row>
    <row r="210" spans="1:39" x14ac:dyDescent="0.45">
      <c r="A210" s="49"/>
      <c r="B210" s="49"/>
      <c r="C210" s="49"/>
      <c r="D210" s="49"/>
      <c r="E210" s="49"/>
      <c r="F210" s="49"/>
      <c r="G210" s="49"/>
      <c r="H210" s="49"/>
      <c r="I210" s="49"/>
      <c r="J210" s="49"/>
      <c r="K210" s="172"/>
      <c r="L210" s="49"/>
      <c r="M210" s="49"/>
      <c r="N210" s="49"/>
      <c r="O210" s="49"/>
      <c r="P210" s="49"/>
      <c r="Q210" s="49"/>
      <c r="R210" s="49"/>
      <c r="S210" s="49"/>
      <c r="T210" s="49"/>
      <c r="U210" s="49"/>
      <c r="V210" s="49"/>
      <c r="W210" s="49"/>
      <c r="X210" s="49"/>
      <c r="Y210" s="49"/>
      <c r="Z210" s="49"/>
      <c r="AA210" s="49"/>
      <c r="AB210" s="49"/>
      <c r="AC210" s="49"/>
      <c r="AD210" s="49"/>
      <c r="AE210" s="49"/>
      <c r="AF210" s="49"/>
      <c r="AG210" s="49"/>
      <c r="AH210" s="49"/>
      <c r="AI210" s="49"/>
      <c r="AJ210" s="49"/>
      <c r="AK210" s="49"/>
      <c r="AL210" s="49"/>
    </row>
    <row r="211" spans="1:39" x14ac:dyDescent="0.45">
      <c r="A211" s="49"/>
      <c r="B211" s="49"/>
      <c r="C211" s="49"/>
      <c r="D211" s="49"/>
      <c r="E211" s="49"/>
      <c r="F211" s="49"/>
      <c r="G211" s="49"/>
      <c r="H211" s="49"/>
      <c r="I211" s="49"/>
      <c r="J211" s="49"/>
      <c r="K211" s="172"/>
      <c r="L211" s="49"/>
      <c r="M211" s="49"/>
      <c r="N211" s="49"/>
      <c r="O211" s="49"/>
      <c r="P211" s="49"/>
      <c r="Q211" s="49"/>
      <c r="R211" s="49"/>
      <c r="S211" s="49"/>
      <c r="T211" s="49"/>
      <c r="U211" s="49"/>
      <c r="V211" s="49"/>
      <c r="W211" s="49"/>
      <c r="X211" s="49"/>
      <c r="Y211" s="49"/>
      <c r="Z211" s="49"/>
      <c r="AA211" s="49"/>
      <c r="AB211" s="49"/>
      <c r="AC211" s="49"/>
      <c r="AD211" s="49"/>
      <c r="AE211" s="49"/>
      <c r="AF211" s="49"/>
      <c r="AG211" s="49"/>
      <c r="AH211" s="49"/>
      <c r="AI211" s="49"/>
      <c r="AJ211" s="49"/>
      <c r="AK211" s="49"/>
      <c r="AL211" s="49"/>
    </row>
    <row r="212" spans="1:39" x14ac:dyDescent="0.45">
      <c r="A212" s="49"/>
      <c r="B212" s="49"/>
      <c r="C212" s="49"/>
      <c r="D212" s="49"/>
      <c r="E212" s="49"/>
      <c r="F212" s="49"/>
      <c r="G212" s="49"/>
      <c r="H212" s="49"/>
      <c r="I212" s="49"/>
      <c r="J212" s="49"/>
      <c r="K212" s="172"/>
      <c r="L212" s="49"/>
      <c r="M212" s="49"/>
      <c r="N212" s="49"/>
      <c r="O212" s="49"/>
      <c r="P212" s="49"/>
      <c r="Q212" s="49"/>
      <c r="R212" s="49"/>
      <c r="S212" s="49"/>
      <c r="T212" s="49"/>
      <c r="U212" s="49"/>
      <c r="V212" s="49"/>
      <c r="W212" s="49"/>
      <c r="X212" s="49"/>
      <c r="Y212" s="49"/>
      <c r="Z212" s="49"/>
      <c r="AA212" s="49"/>
      <c r="AB212" s="49"/>
      <c r="AC212" s="49"/>
      <c r="AD212" s="49"/>
      <c r="AE212" s="49"/>
      <c r="AF212" s="49"/>
      <c r="AG212" s="49"/>
      <c r="AH212" s="49"/>
      <c r="AI212" s="49"/>
      <c r="AJ212" s="49"/>
      <c r="AK212" s="49"/>
      <c r="AL212" s="49"/>
    </row>
    <row r="213" spans="1:39" x14ac:dyDescent="0.45">
      <c r="A213" s="49"/>
      <c r="B213" s="49"/>
      <c r="C213" s="49"/>
      <c r="D213" s="49"/>
      <c r="E213" s="49"/>
      <c r="F213" s="49"/>
      <c r="G213" s="49"/>
      <c r="H213" s="49"/>
      <c r="I213" s="49"/>
      <c r="J213" s="49"/>
      <c r="K213" s="172"/>
      <c r="L213" s="49"/>
      <c r="M213" s="49"/>
      <c r="N213" s="49"/>
      <c r="O213" s="49"/>
      <c r="P213" s="49"/>
      <c r="Q213" s="49"/>
      <c r="R213" s="49"/>
      <c r="S213" s="49"/>
      <c r="T213" s="49"/>
      <c r="U213" s="49"/>
      <c r="V213" s="49"/>
      <c r="W213" s="49"/>
      <c r="X213" s="49"/>
      <c r="Y213" s="49"/>
      <c r="Z213" s="49"/>
      <c r="AA213" s="49"/>
      <c r="AB213" s="49"/>
      <c r="AC213" s="49"/>
      <c r="AD213" s="49"/>
      <c r="AE213" s="49"/>
      <c r="AF213" s="49"/>
      <c r="AG213" s="49"/>
      <c r="AH213" s="49"/>
      <c r="AI213" s="49"/>
      <c r="AJ213" s="49"/>
      <c r="AK213" s="49"/>
      <c r="AL213" s="49"/>
    </row>
    <row r="214" spans="1:39" x14ac:dyDescent="0.45">
      <c r="A214" s="49"/>
      <c r="B214" s="49"/>
      <c r="C214" s="49"/>
      <c r="D214" s="49"/>
      <c r="E214" s="49"/>
      <c r="F214" s="49"/>
      <c r="G214" s="49"/>
      <c r="H214" s="49"/>
      <c r="I214" s="49"/>
      <c r="J214" s="49"/>
      <c r="K214" s="172"/>
      <c r="L214" s="49"/>
      <c r="M214" s="49"/>
      <c r="N214" s="49"/>
      <c r="O214" s="49"/>
      <c r="P214" s="49"/>
      <c r="Q214" s="49"/>
      <c r="R214" s="49"/>
      <c r="S214" s="49"/>
      <c r="T214" s="49"/>
      <c r="U214" s="49"/>
      <c r="V214" s="49"/>
      <c r="W214" s="49"/>
      <c r="X214" s="49"/>
      <c r="Y214" s="49"/>
      <c r="Z214" s="49"/>
      <c r="AA214" s="49"/>
      <c r="AB214" s="49"/>
      <c r="AC214" s="49"/>
      <c r="AD214" s="49"/>
      <c r="AE214" s="49"/>
      <c r="AF214" s="49"/>
      <c r="AG214" s="49"/>
      <c r="AH214" s="49"/>
      <c r="AI214" s="49"/>
      <c r="AJ214" s="49"/>
      <c r="AK214" s="49"/>
      <c r="AL214" s="49"/>
    </row>
    <row r="215" spans="1:39" x14ac:dyDescent="0.45">
      <c r="A215" s="49"/>
      <c r="B215" s="49"/>
      <c r="C215" s="49"/>
      <c r="D215" s="49"/>
      <c r="E215" s="49"/>
      <c r="F215" s="49"/>
      <c r="G215" s="49"/>
      <c r="H215" s="49"/>
      <c r="I215" s="49"/>
      <c r="J215" s="49"/>
      <c r="K215" s="172"/>
      <c r="L215" s="49"/>
      <c r="M215" s="49"/>
      <c r="N215" s="49"/>
      <c r="O215" s="49"/>
      <c r="P215" s="49"/>
      <c r="Q215" s="49"/>
      <c r="R215" s="49"/>
      <c r="S215" s="49"/>
      <c r="T215" s="49"/>
      <c r="U215" s="49"/>
      <c r="V215" s="49"/>
      <c r="W215" s="49"/>
      <c r="X215" s="49"/>
      <c r="Y215" s="49"/>
      <c r="Z215" s="49"/>
      <c r="AA215" s="49"/>
      <c r="AB215" s="49"/>
      <c r="AC215" s="49"/>
      <c r="AD215" s="49"/>
      <c r="AE215" s="49"/>
      <c r="AF215" s="49"/>
      <c r="AG215" s="49"/>
      <c r="AH215" s="49"/>
      <c r="AI215" s="49"/>
      <c r="AJ215" s="49"/>
      <c r="AK215" s="49"/>
      <c r="AL215" s="49"/>
    </row>
    <row r="216" spans="1:39" x14ac:dyDescent="0.45">
      <c r="A216" s="49"/>
      <c r="B216" s="49"/>
      <c r="C216" s="49"/>
      <c r="D216" s="49"/>
      <c r="E216" s="49"/>
      <c r="F216" s="49"/>
      <c r="G216" s="49"/>
      <c r="H216" s="49"/>
      <c r="I216" s="49"/>
      <c r="J216" s="49"/>
      <c r="K216" s="172"/>
      <c r="L216" s="49"/>
      <c r="M216" s="49"/>
      <c r="N216" s="49"/>
      <c r="O216" s="49"/>
      <c r="P216" s="49"/>
      <c r="Q216" s="49"/>
      <c r="R216" s="49"/>
      <c r="S216" s="49"/>
      <c r="T216" s="49"/>
      <c r="U216" s="49"/>
      <c r="V216" s="49"/>
      <c r="W216" s="49"/>
      <c r="X216" s="49"/>
      <c r="Y216" s="49"/>
      <c r="Z216" s="49"/>
      <c r="AA216" s="49"/>
      <c r="AB216" s="49"/>
      <c r="AC216" s="49"/>
      <c r="AD216" s="49"/>
      <c r="AE216" s="49"/>
      <c r="AF216" s="49"/>
      <c r="AG216" s="49"/>
      <c r="AH216" s="49"/>
      <c r="AI216" s="49"/>
      <c r="AJ216" s="49"/>
      <c r="AK216" s="49"/>
      <c r="AL216" s="49"/>
    </row>
    <row r="217" spans="1:39" x14ac:dyDescent="0.45">
      <c r="A217" s="49"/>
      <c r="B217" s="49"/>
      <c r="C217" s="49"/>
      <c r="D217" s="49"/>
      <c r="E217" s="49"/>
      <c r="F217" s="49"/>
      <c r="G217" s="49"/>
      <c r="H217" s="49"/>
      <c r="I217" s="49"/>
      <c r="J217" s="49"/>
      <c r="K217" s="172"/>
      <c r="L217" s="49"/>
      <c r="M217" s="49"/>
      <c r="N217" s="49"/>
      <c r="O217" s="49"/>
      <c r="P217" s="49"/>
      <c r="Q217" s="49"/>
      <c r="R217" s="49"/>
      <c r="S217" s="49"/>
      <c r="T217" s="49"/>
      <c r="U217" s="49"/>
      <c r="V217" s="49"/>
      <c r="W217" s="49"/>
      <c r="X217" s="49"/>
      <c r="Y217" s="49"/>
      <c r="Z217" s="49"/>
      <c r="AA217" s="49"/>
      <c r="AB217" s="49"/>
      <c r="AC217" s="49"/>
      <c r="AD217" s="49"/>
      <c r="AE217" s="49"/>
      <c r="AF217" s="49"/>
      <c r="AG217" s="49"/>
      <c r="AH217" s="49"/>
      <c r="AI217" s="49"/>
      <c r="AJ217" s="49"/>
      <c r="AK217" s="49"/>
      <c r="AL217" s="49"/>
    </row>
    <row r="218" spans="1:39" x14ac:dyDescent="0.45">
      <c r="A218" s="49"/>
      <c r="B218" s="49"/>
      <c r="C218" s="49"/>
      <c r="D218" s="49"/>
      <c r="E218" s="49"/>
      <c r="F218" s="49"/>
      <c r="G218" s="49"/>
      <c r="H218" s="49"/>
      <c r="I218" s="49"/>
      <c r="J218" s="49"/>
      <c r="K218" s="172"/>
      <c r="L218" s="49"/>
      <c r="M218" s="49"/>
      <c r="N218" s="49"/>
      <c r="O218" s="49"/>
      <c r="P218" s="49"/>
      <c r="Q218" s="49"/>
      <c r="R218" s="49"/>
      <c r="S218" s="49"/>
      <c r="T218" s="49"/>
      <c r="U218" s="49"/>
      <c r="V218" s="49"/>
      <c r="W218" s="49"/>
      <c r="X218" s="49"/>
      <c r="Y218" s="49"/>
      <c r="Z218" s="49"/>
      <c r="AA218" s="49"/>
      <c r="AB218" s="49"/>
      <c r="AC218" s="49"/>
      <c r="AD218" s="49"/>
      <c r="AE218" s="49"/>
      <c r="AF218" s="49"/>
      <c r="AG218" s="49"/>
      <c r="AH218" s="49"/>
      <c r="AI218" s="49"/>
      <c r="AJ218" s="49"/>
      <c r="AK218" s="49"/>
      <c r="AL218" s="49"/>
    </row>
    <row r="219" spans="1:39" x14ac:dyDescent="0.45">
      <c r="A219" s="49"/>
      <c r="B219" s="49"/>
      <c r="C219" s="49"/>
      <c r="D219" s="49"/>
      <c r="E219" s="49"/>
      <c r="F219" s="49"/>
      <c r="G219" s="49"/>
      <c r="H219" s="49"/>
      <c r="I219" s="49"/>
      <c r="J219" s="49"/>
      <c r="K219" s="172"/>
      <c r="L219" s="49"/>
      <c r="M219" s="49"/>
      <c r="N219" s="49"/>
      <c r="O219" s="49"/>
      <c r="P219" s="49"/>
      <c r="Q219" s="49"/>
      <c r="R219" s="49"/>
      <c r="S219" s="49"/>
      <c r="T219" s="49"/>
      <c r="U219" s="49"/>
      <c r="V219" s="49"/>
      <c r="W219" s="49"/>
      <c r="X219" s="49"/>
      <c r="Y219" s="49"/>
      <c r="Z219" s="49"/>
      <c r="AA219" s="49"/>
      <c r="AB219" s="49"/>
      <c r="AC219" s="49"/>
      <c r="AD219" s="49"/>
      <c r="AE219" s="49"/>
      <c r="AF219" s="49"/>
      <c r="AG219" s="49"/>
      <c r="AH219" s="49"/>
      <c r="AI219" s="49"/>
      <c r="AJ219" s="49"/>
      <c r="AK219" s="49"/>
      <c r="AL219" s="49"/>
    </row>
    <row r="220" spans="1:39" x14ac:dyDescent="0.45">
      <c r="A220" s="49"/>
      <c r="B220" s="49"/>
      <c r="C220" s="49"/>
      <c r="D220" s="49"/>
      <c r="E220" s="49"/>
      <c r="F220" s="49"/>
      <c r="G220" s="49"/>
      <c r="H220" s="49"/>
      <c r="I220" s="49"/>
      <c r="J220" s="49"/>
      <c r="K220" s="172"/>
      <c r="L220" s="49"/>
      <c r="M220" s="49"/>
      <c r="N220" s="49"/>
      <c r="O220" s="49"/>
      <c r="P220" s="49"/>
      <c r="Q220" s="49"/>
      <c r="R220" s="49"/>
      <c r="S220" s="49"/>
      <c r="T220" s="49"/>
      <c r="U220" s="49"/>
      <c r="V220" s="49"/>
      <c r="W220" s="49"/>
      <c r="X220" s="49"/>
      <c r="Y220" s="49"/>
      <c r="Z220" s="49"/>
      <c r="AA220" s="49"/>
      <c r="AB220" s="49"/>
      <c r="AC220" s="49"/>
      <c r="AD220" s="49"/>
      <c r="AE220" s="49"/>
      <c r="AF220" s="49"/>
      <c r="AG220" s="49"/>
      <c r="AH220" s="49"/>
      <c r="AI220" s="49"/>
      <c r="AJ220" s="49"/>
      <c r="AK220" s="49"/>
      <c r="AL220" s="49"/>
    </row>
    <row r="221" spans="1:39" x14ac:dyDescent="0.45">
      <c r="A221" s="49"/>
      <c r="B221" s="49"/>
      <c r="C221" s="49"/>
      <c r="D221" s="49"/>
      <c r="E221" s="49"/>
      <c r="F221" s="49"/>
      <c r="G221" s="49"/>
      <c r="H221" s="49"/>
      <c r="I221" s="49"/>
      <c r="J221" s="49"/>
      <c r="K221" s="172"/>
      <c r="L221" s="49"/>
      <c r="M221" s="49"/>
      <c r="N221" s="49"/>
      <c r="O221" s="49"/>
      <c r="P221" s="49"/>
      <c r="Q221" s="49"/>
      <c r="R221" s="49"/>
      <c r="S221" s="49"/>
      <c r="T221" s="49"/>
      <c r="U221" s="49"/>
      <c r="V221" s="49"/>
      <c r="W221" s="49"/>
      <c r="X221" s="49"/>
      <c r="Y221" s="49"/>
      <c r="Z221" s="49"/>
      <c r="AA221" s="49"/>
      <c r="AB221" s="49"/>
      <c r="AC221" s="49"/>
      <c r="AD221" s="49"/>
      <c r="AE221" s="49"/>
      <c r="AF221" s="49"/>
      <c r="AG221" s="49"/>
      <c r="AH221" s="49"/>
      <c r="AI221" s="49"/>
      <c r="AJ221" s="49"/>
      <c r="AK221" s="49"/>
      <c r="AL221" s="49"/>
    </row>
    <row r="222" spans="1:39" x14ac:dyDescent="0.45">
      <c r="A222" s="49"/>
      <c r="B222" s="49"/>
      <c r="C222" s="49"/>
      <c r="D222" s="49"/>
      <c r="E222" s="49"/>
      <c r="F222" s="49"/>
      <c r="G222" s="49"/>
      <c r="H222" s="49"/>
      <c r="I222" s="49"/>
      <c r="J222" s="49"/>
      <c r="K222" s="172"/>
      <c r="L222" s="49"/>
      <c r="M222" s="49"/>
      <c r="N222" s="49"/>
      <c r="O222" s="49"/>
      <c r="P222" s="49"/>
      <c r="Q222" s="49"/>
      <c r="R222" s="49"/>
      <c r="S222" s="49"/>
      <c r="T222" s="49"/>
      <c r="U222" s="49"/>
      <c r="V222" s="49"/>
      <c r="W222" s="49"/>
      <c r="X222" s="49"/>
      <c r="Y222" s="49"/>
      <c r="Z222" s="49"/>
      <c r="AA222" s="49"/>
      <c r="AB222" s="49"/>
      <c r="AC222" s="49"/>
      <c r="AD222" s="49"/>
      <c r="AE222" s="49"/>
      <c r="AF222" s="49"/>
      <c r="AG222" s="49"/>
      <c r="AH222" s="49"/>
      <c r="AI222" s="49"/>
      <c r="AJ222" s="49"/>
      <c r="AK222" s="49"/>
      <c r="AL222" s="49"/>
    </row>
    <row r="223" spans="1:39" x14ac:dyDescent="0.45">
      <c r="A223" s="49"/>
      <c r="B223" s="49"/>
      <c r="C223" s="49"/>
      <c r="D223" s="49"/>
      <c r="E223" s="49"/>
      <c r="F223" s="49"/>
      <c r="G223" s="49"/>
      <c r="H223" s="49"/>
      <c r="I223" s="49"/>
      <c r="J223" s="49"/>
      <c r="K223" s="172"/>
      <c r="L223" s="49"/>
      <c r="M223" s="49"/>
      <c r="N223" s="49"/>
      <c r="O223" s="49"/>
      <c r="P223" s="49"/>
      <c r="Q223" s="49"/>
      <c r="R223" s="49"/>
      <c r="S223" s="49"/>
      <c r="T223" s="49"/>
      <c r="U223" s="49"/>
      <c r="V223" s="49"/>
      <c r="W223" s="49"/>
      <c r="X223" s="49"/>
      <c r="Y223" s="49"/>
      <c r="Z223" s="49"/>
      <c r="AA223" s="49"/>
      <c r="AB223" s="49"/>
      <c r="AC223" s="49"/>
      <c r="AD223" s="49"/>
      <c r="AE223" s="49"/>
      <c r="AF223" s="49"/>
      <c r="AG223" s="49"/>
      <c r="AH223" s="49"/>
      <c r="AI223" s="49"/>
      <c r="AJ223" s="49"/>
      <c r="AK223" s="49"/>
      <c r="AL223" s="49"/>
    </row>
    <row r="224" spans="1:39" x14ac:dyDescent="0.45">
      <c r="A224" s="49"/>
      <c r="B224" s="49"/>
      <c r="C224" s="49"/>
      <c r="D224" s="49"/>
      <c r="E224" s="49"/>
      <c r="F224" s="49"/>
      <c r="G224" s="49"/>
      <c r="H224" s="49"/>
      <c r="I224" s="49"/>
      <c r="J224" s="49"/>
      <c r="K224" s="172"/>
      <c r="L224" s="49"/>
      <c r="M224" s="49"/>
      <c r="N224" s="49"/>
      <c r="O224" s="49"/>
      <c r="P224" s="49"/>
      <c r="Q224" s="49"/>
      <c r="R224" s="49"/>
      <c r="S224" s="49"/>
      <c r="T224" s="49"/>
      <c r="U224" s="49"/>
      <c r="V224" s="49"/>
      <c r="W224" s="49"/>
      <c r="X224" s="49"/>
      <c r="Y224" s="49"/>
      <c r="Z224" s="49"/>
      <c r="AA224" s="49"/>
      <c r="AB224" s="49"/>
      <c r="AC224" s="49"/>
      <c r="AD224" s="49"/>
      <c r="AE224" s="49"/>
      <c r="AF224" s="49"/>
      <c r="AG224" s="49"/>
      <c r="AH224" s="49"/>
      <c r="AI224" s="49"/>
      <c r="AJ224" s="49"/>
      <c r="AK224" s="49"/>
      <c r="AL224" s="49"/>
    </row>
    <row r="225" spans="1:38" x14ac:dyDescent="0.45">
      <c r="A225" s="49"/>
      <c r="B225" s="49"/>
      <c r="C225" s="49"/>
      <c r="D225" s="49"/>
      <c r="E225" s="49"/>
      <c r="F225" s="49"/>
      <c r="G225" s="49"/>
      <c r="H225" s="49"/>
      <c r="I225" s="49"/>
      <c r="J225" s="49"/>
      <c r="K225" s="172"/>
      <c r="L225" s="49"/>
      <c r="M225" s="49"/>
      <c r="N225" s="49"/>
      <c r="O225" s="49"/>
      <c r="P225" s="49"/>
      <c r="Q225" s="49"/>
      <c r="R225" s="49"/>
      <c r="S225" s="49"/>
      <c r="T225" s="49"/>
      <c r="U225" s="49"/>
      <c r="V225" s="49"/>
      <c r="W225" s="49"/>
      <c r="X225" s="49"/>
      <c r="Y225" s="49"/>
      <c r="Z225" s="49"/>
      <c r="AA225" s="49"/>
      <c r="AB225" s="49"/>
      <c r="AC225" s="49"/>
      <c r="AD225" s="49"/>
      <c r="AE225" s="49"/>
      <c r="AF225" s="49"/>
      <c r="AG225" s="49"/>
      <c r="AH225" s="49"/>
      <c r="AI225" s="49"/>
      <c r="AJ225" s="49"/>
      <c r="AK225" s="49"/>
      <c r="AL225" s="49"/>
    </row>
    <row r="226" spans="1:38" x14ac:dyDescent="0.45">
      <c r="A226" s="49"/>
      <c r="B226" s="49"/>
      <c r="C226" s="49"/>
      <c r="D226" s="49"/>
      <c r="E226" s="49"/>
      <c r="F226" s="49"/>
      <c r="G226" s="49"/>
      <c r="H226" s="49"/>
      <c r="I226" s="49"/>
      <c r="J226" s="49"/>
      <c r="K226" s="172"/>
      <c r="L226" s="49"/>
      <c r="M226" s="49"/>
      <c r="N226" s="49"/>
      <c r="O226" s="49"/>
      <c r="P226" s="49"/>
      <c r="Q226" s="49"/>
      <c r="R226" s="49"/>
      <c r="S226" s="49"/>
      <c r="T226" s="49"/>
      <c r="U226" s="49"/>
      <c r="V226" s="49"/>
      <c r="W226" s="49"/>
      <c r="X226" s="49"/>
      <c r="Y226" s="49"/>
      <c r="Z226" s="49"/>
      <c r="AA226" s="49"/>
      <c r="AB226" s="49"/>
      <c r="AC226" s="49"/>
      <c r="AD226" s="49"/>
      <c r="AE226" s="49"/>
      <c r="AF226" s="49"/>
      <c r="AG226" s="49"/>
      <c r="AH226" s="49"/>
      <c r="AI226" s="49"/>
      <c r="AJ226" s="49"/>
      <c r="AK226" s="49"/>
      <c r="AL226" s="49"/>
    </row>
    <row r="227" spans="1:38" x14ac:dyDescent="0.45">
      <c r="A227" s="49"/>
      <c r="B227" s="49"/>
      <c r="C227" s="49"/>
      <c r="D227" s="49"/>
      <c r="E227" s="49"/>
      <c r="F227" s="49"/>
      <c r="G227" s="49"/>
      <c r="H227" s="49"/>
      <c r="I227" s="49"/>
      <c r="J227" s="49"/>
      <c r="K227" s="172"/>
      <c r="L227" s="49"/>
      <c r="M227" s="49"/>
      <c r="N227" s="49"/>
      <c r="O227" s="49"/>
      <c r="P227" s="49"/>
      <c r="Q227" s="49"/>
      <c r="R227" s="49"/>
      <c r="S227" s="49"/>
      <c r="T227" s="49"/>
      <c r="U227" s="49"/>
      <c r="V227" s="49"/>
      <c r="W227" s="49"/>
      <c r="X227" s="49"/>
      <c r="Y227" s="49"/>
      <c r="Z227" s="49"/>
      <c r="AA227" s="49"/>
      <c r="AB227" s="49"/>
      <c r="AC227" s="49"/>
      <c r="AD227" s="49"/>
      <c r="AE227" s="49"/>
      <c r="AF227" s="49"/>
      <c r="AG227" s="49"/>
      <c r="AH227" s="49"/>
      <c r="AI227" s="49"/>
      <c r="AJ227" s="49"/>
      <c r="AK227" s="49"/>
      <c r="AL227" s="49"/>
    </row>
    <row r="228" spans="1:38" x14ac:dyDescent="0.45">
      <c r="A228" s="49"/>
      <c r="B228" s="49"/>
      <c r="C228" s="49"/>
      <c r="D228" s="49"/>
      <c r="E228" s="49"/>
      <c r="F228" s="49"/>
      <c r="G228" s="49"/>
      <c r="H228" s="49"/>
      <c r="I228" s="49"/>
      <c r="J228" s="49"/>
      <c r="K228" s="172"/>
      <c r="L228" s="49"/>
      <c r="M228" s="49"/>
      <c r="N228" s="49"/>
      <c r="O228" s="49"/>
      <c r="P228" s="49"/>
      <c r="Q228" s="49"/>
      <c r="R228" s="49"/>
      <c r="S228" s="49"/>
      <c r="T228" s="49"/>
      <c r="U228" s="49"/>
      <c r="V228" s="49"/>
      <c r="W228" s="49"/>
      <c r="X228" s="49"/>
      <c r="Y228" s="49"/>
      <c r="Z228" s="49"/>
      <c r="AA228" s="49"/>
      <c r="AB228" s="49"/>
      <c r="AC228" s="49"/>
      <c r="AD228" s="49"/>
      <c r="AE228" s="49"/>
      <c r="AF228" s="49"/>
      <c r="AG228" s="49"/>
      <c r="AH228" s="49"/>
      <c r="AI228" s="49"/>
      <c r="AJ228" s="49"/>
      <c r="AK228" s="49"/>
      <c r="AL228" s="49"/>
    </row>
    <row r="229" spans="1:38" x14ac:dyDescent="0.45">
      <c r="A229" s="49"/>
      <c r="B229" s="49"/>
      <c r="C229" s="49"/>
      <c r="D229" s="49"/>
      <c r="E229" s="49"/>
      <c r="F229" s="49"/>
      <c r="G229" s="49"/>
      <c r="H229" s="49"/>
      <c r="I229" s="49"/>
      <c r="J229" s="49"/>
      <c r="K229" s="172"/>
      <c r="L229" s="49"/>
      <c r="M229" s="49"/>
      <c r="N229" s="49"/>
      <c r="O229" s="49"/>
      <c r="P229" s="49"/>
      <c r="Q229" s="49"/>
      <c r="R229" s="49"/>
      <c r="S229" s="49"/>
      <c r="T229" s="49"/>
      <c r="U229" s="49"/>
      <c r="V229" s="49"/>
      <c r="W229" s="49"/>
      <c r="X229" s="49"/>
      <c r="Y229" s="49"/>
      <c r="Z229" s="49"/>
      <c r="AA229" s="49"/>
      <c r="AB229" s="49"/>
      <c r="AC229" s="49"/>
      <c r="AD229" s="49"/>
      <c r="AE229" s="49"/>
      <c r="AF229" s="49"/>
      <c r="AG229" s="49"/>
      <c r="AH229" s="49"/>
      <c r="AI229" s="49"/>
      <c r="AJ229" s="49"/>
      <c r="AK229" s="49"/>
      <c r="AL229" s="49"/>
    </row>
    <row r="230" spans="1:38" x14ac:dyDescent="0.45">
      <c r="A230" s="49"/>
      <c r="B230" s="49"/>
      <c r="C230" s="49"/>
      <c r="D230" s="49"/>
      <c r="E230" s="49"/>
      <c r="F230" s="49"/>
      <c r="G230" s="49"/>
      <c r="H230" s="49"/>
      <c r="I230" s="49"/>
      <c r="J230" s="49"/>
      <c r="K230" s="172"/>
      <c r="L230" s="49"/>
      <c r="M230" s="49"/>
      <c r="N230" s="49"/>
      <c r="O230" s="49"/>
      <c r="P230" s="49"/>
      <c r="Q230" s="49"/>
      <c r="R230" s="49"/>
      <c r="S230" s="49"/>
      <c r="T230" s="49"/>
      <c r="U230" s="49"/>
      <c r="V230" s="49"/>
      <c r="W230" s="49"/>
      <c r="X230" s="49"/>
      <c r="Y230" s="49"/>
      <c r="Z230" s="49"/>
      <c r="AA230" s="49"/>
      <c r="AB230" s="49"/>
      <c r="AC230" s="49"/>
      <c r="AD230" s="49"/>
      <c r="AE230" s="49"/>
      <c r="AF230" s="49"/>
      <c r="AG230" s="49"/>
      <c r="AH230" s="49"/>
      <c r="AI230" s="49"/>
      <c r="AJ230" s="49"/>
      <c r="AK230" s="49"/>
      <c r="AL230" s="49"/>
    </row>
    <row r="231" spans="1:38" x14ac:dyDescent="0.45">
      <c r="A231" s="49"/>
      <c r="B231" s="49"/>
      <c r="C231" s="49"/>
      <c r="D231" s="49"/>
      <c r="E231" s="49"/>
      <c r="F231" s="49"/>
      <c r="G231" s="49"/>
      <c r="H231" s="49"/>
      <c r="I231" s="49"/>
      <c r="J231" s="49"/>
      <c r="K231" s="172"/>
      <c r="L231" s="49"/>
      <c r="M231" s="49"/>
      <c r="N231" s="49"/>
      <c r="O231" s="49"/>
      <c r="P231" s="49"/>
      <c r="Q231" s="49"/>
      <c r="R231" s="49"/>
      <c r="S231" s="49"/>
      <c r="T231" s="49"/>
      <c r="U231" s="49"/>
      <c r="V231" s="49"/>
      <c r="W231" s="49"/>
      <c r="X231" s="49"/>
      <c r="Y231" s="49"/>
      <c r="Z231" s="49"/>
      <c r="AA231" s="49"/>
      <c r="AB231" s="49"/>
      <c r="AC231" s="49"/>
      <c r="AD231" s="49"/>
      <c r="AE231" s="49"/>
      <c r="AF231" s="49"/>
      <c r="AG231" s="49"/>
      <c r="AH231" s="49"/>
      <c r="AI231" s="49"/>
      <c r="AJ231" s="49"/>
      <c r="AK231" s="49"/>
      <c r="AL231" s="49"/>
    </row>
    <row r="232" spans="1:38" x14ac:dyDescent="0.45">
      <c r="A232" s="49"/>
      <c r="B232" s="49"/>
      <c r="C232" s="49"/>
      <c r="D232" s="49"/>
      <c r="E232" s="49"/>
      <c r="F232" s="49"/>
      <c r="G232" s="49"/>
      <c r="H232" s="49"/>
      <c r="I232" s="49"/>
      <c r="J232" s="49"/>
      <c r="K232" s="172"/>
      <c r="L232" s="49"/>
      <c r="M232" s="49"/>
      <c r="N232" s="49"/>
      <c r="O232" s="49"/>
      <c r="P232" s="49"/>
      <c r="Q232" s="49"/>
      <c r="R232" s="49"/>
      <c r="S232" s="49"/>
      <c r="T232" s="49"/>
      <c r="U232" s="49"/>
      <c r="V232" s="49"/>
      <c r="W232" s="49"/>
      <c r="X232" s="49"/>
      <c r="Y232" s="49"/>
      <c r="Z232" s="49"/>
      <c r="AA232" s="49"/>
      <c r="AB232" s="49"/>
      <c r="AC232" s="49"/>
      <c r="AD232" s="49"/>
      <c r="AE232" s="49"/>
      <c r="AF232" s="49"/>
      <c r="AG232" s="49"/>
      <c r="AH232" s="49"/>
      <c r="AI232" s="49"/>
      <c r="AJ232" s="49"/>
      <c r="AK232" s="49"/>
      <c r="AL232" s="49"/>
    </row>
    <row r="233" spans="1:38" x14ac:dyDescent="0.45">
      <c r="A233" s="49"/>
      <c r="B233" s="49"/>
      <c r="C233" s="49"/>
      <c r="D233" s="49"/>
      <c r="E233" s="49"/>
      <c r="F233" s="49"/>
      <c r="G233" s="49"/>
      <c r="H233" s="49"/>
      <c r="I233" s="49"/>
      <c r="J233" s="49"/>
      <c r="K233" s="172"/>
      <c r="L233" s="49"/>
      <c r="M233" s="49"/>
      <c r="N233" s="49"/>
      <c r="O233" s="49"/>
      <c r="P233" s="49"/>
      <c r="Q233" s="49"/>
      <c r="R233" s="49"/>
      <c r="S233" s="49"/>
      <c r="T233" s="49"/>
      <c r="U233" s="49"/>
      <c r="V233" s="49"/>
      <c r="W233" s="49"/>
      <c r="X233" s="49"/>
      <c r="Y233" s="49"/>
      <c r="Z233" s="49"/>
      <c r="AA233" s="49"/>
      <c r="AB233" s="49"/>
      <c r="AC233" s="49"/>
      <c r="AD233" s="49"/>
      <c r="AE233" s="49"/>
      <c r="AF233" s="49"/>
      <c r="AG233" s="49"/>
      <c r="AH233" s="49"/>
      <c r="AI233" s="49"/>
      <c r="AJ233" s="49"/>
      <c r="AK233" s="49"/>
      <c r="AL233" s="49"/>
    </row>
    <row r="234" spans="1:38" x14ac:dyDescent="0.45">
      <c r="A234" s="49"/>
      <c r="B234" s="49"/>
      <c r="C234" s="49"/>
      <c r="D234" s="49"/>
      <c r="E234" s="49"/>
      <c r="F234" s="49"/>
      <c r="G234" s="49"/>
      <c r="H234" s="49"/>
      <c r="I234" s="49"/>
      <c r="J234" s="49"/>
      <c r="K234" s="172"/>
      <c r="L234" s="49"/>
      <c r="M234" s="49"/>
      <c r="N234" s="49"/>
      <c r="O234" s="49"/>
      <c r="P234" s="49"/>
      <c r="Q234" s="49"/>
      <c r="R234" s="49"/>
      <c r="S234" s="49"/>
      <c r="T234" s="49"/>
      <c r="U234" s="49"/>
      <c r="V234" s="49"/>
      <c r="W234" s="49"/>
      <c r="X234" s="49"/>
      <c r="Y234" s="49"/>
      <c r="Z234" s="49"/>
      <c r="AA234" s="49"/>
      <c r="AB234" s="49"/>
      <c r="AC234" s="49"/>
      <c r="AD234" s="49"/>
      <c r="AE234" s="49"/>
      <c r="AF234" s="49"/>
      <c r="AG234" s="49"/>
      <c r="AH234" s="49"/>
      <c r="AI234" s="49"/>
      <c r="AJ234" s="49"/>
      <c r="AK234" s="49"/>
      <c r="AL234" s="49"/>
    </row>
    <row r="235" spans="1:38" x14ac:dyDescent="0.45">
      <c r="A235" s="49"/>
      <c r="B235" s="49"/>
      <c r="C235" s="49"/>
      <c r="D235" s="49"/>
      <c r="E235" s="49"/>
      <c r="F235" s="49"/>
      <c r="G235" s="49"/>
      <c r="H235" s="49"/>
      <c r="I235" s="49"/>
      <c r="J235" s="49"/>
      <c r="K235" s="172"/>
      <c r="L235" s="49"/>
      <c r="M235" s="49"/>
      <c r="N235" s="49"/>
      <c r="O235" s="49"/>
      <c r="P235" s="49"/>
      <c r="Q235" s="49"/>
      <c r="R235" s="49"/>
      <c r="S235" s="49"/>
      <c r="T235" s="49"/>
      <c r="U235" s="49"/>
      <c r="V235" s="49"/>
      <c r="W235" s="49"/>
      <c r="X235" s="49"/>
      <c r="Y235" s="49"/>
      <c r="Z235" s="49"/>
      <c r="AA235" s="49"/>
      <c r="AB235" s="49"/>
      <c r="AC235" s="49"/>
      <c r="AD235" s="49"/>
      <c r="AE235" s="49"/>
      <c r="AF235" s="49"/>
      <c r="AG235" s="49"/>
      <c r="AH235" s="49"/>
      <c r="AI235" s="49"/>
      <c r="AJ235" s="49"/>
      <c r="AK235" s="49"/>
      <c r="AL235" s="49"/>
    </row>
    <row r="236" spans="1:38" x14ac:dyDescent="0.45">
      <c r="A236" s="49"/>
      <c r="B236" s="49"/>
      <c r="C236" s="49"/>
      <c r="D236" s="49"/>
      <c r="E236" s="49"/>
      <c r="F236" s="49"/>
      <c r="G236" s="49"/>
      <c r="H236" s="49"/>
      <c r="I236" s="49"/>
      <c r="J236" s="49"/>
      <c r="K236" s="172"/>
      <c r="L236" s="49"/>
      <c r="M236" s="49"/>
      <c r="N236" s="49"/>
      <c r="O236" s="49"/>
      <c r="P236" s="49"/>
      <c r="Q236" s="49"/>
      <c r="R236" s="49"/>
      <c r="S236" s="49"/>
      <c r="T236" s="49"/>
      <c r="U236" s="49"/>
      <c r="V236" s="49"/>
      <c r="W236" s="49"/>
      <c r="X236" s="49"/>
      <c r="Y236" s="49"/>
      <c r="Z236" s="49"/>
      <c r="AA236" s="49"/>
      <c r="AB236" s="49"/>
      <c r="AC236" s="49"/>
      <c r="AD236" s="49"/>
      <c r="AE236" s="49"/>
      <c r="AF236" s="49"/>
      <c r="AG236" s="49"/>
      <c r="AH236" s="49"/>
      <c r="AI236" s="49"/>
      <c r="AJ236" s="49"/>
      <c r="AK236" s="49"/>
      <c r="AL236" s="49"/>
    </row>
    <row r="237" spans="1:38" x14ac:dyDescent="0.45">
      <c r="A237" s="49"/>
      <c r="B237" s="49"/>
      <c r="C237" s="49"/>
      <c r="D237" s="49"/>
      <c r="E237" s="49"/>
      <c r="F237" s="49"/>
      <c r="G237" s="49"/>
      <c r="H237" s="49"/>
      <c r="I237" s="49"/>
      <c r="J237" s="49"/>
      <c r="K237" s="172"/>
      <c r="L237" s="49"/>
      <c r="M237" s="49"/>
      <c r="N237" s="49"/>
      <c r="O237" s="49"/>
      <c r="P237" s="49"/>
      <c r="Q237" s="49"/>
      <c r="R237" s="49"/>
      <c r="S237" s="49"/>
      <c r="T237" s="49"/>
      <c r="U237" s="49"/>
      <c r="V237" s="49"/>
      <c r="W237" s="49"/>
      <c r="X237" s="49"/>
      <c r="Y237" s="49"/>
      <c r="Z237" s="49"/>
      <c r="AA237" s="49"/>
      <c r="AB237" s="49"/>
      <c r="AC237" s="49"/>
      <c r="AD237" s="49"/>
      <c r="AE237" s="49"/>
      <c r="AF237" s="49"/>
      <c r="AG237" s="49"/>
      <c r="AH237" s="49"/>
      <c r="AI237" s="49"/>
      <c r="AJ237" s="49"/>
      <c r="AK237" s="49"/>
      <c r="AL237" s="49"/>
    </row>
    <row r="238" spans="1:38" x14ac:dyDescent="0.45">
      <c r="A238" s="49"/>
      <c r="B238" s="49"/>
      <c r="C238" s="49"/>
      <c r="D238" s="49"/>
      <c r="E238" s="49"/>
      <c r="F238" s="49"/>
      <c r="G238" s="49"/>
      <c r="H238" s="49"/>
      <c r="I238" s="49"/>
      <c r="J238" s="49"/>
      <c r="K238" s="172"/>
      <c r="L238" s="49"/>
      <c r="M238" s="49"/>
      <c r="N238" s="49"/>
      <c r="O238" s="49"/>
      <c r="P238" s="49"/>
      <c r="Q238" s="49"/>
      <c r="R238" s="49"/>
      <c r="S238" s="49"/>
      <c r="T238" s="49"/>
      <c r="U238" s="49"/>
      <c r="V238" s="49"/>
      <c r="W238" s="49"/>
      <c r="X238" s="49"/>
      <c r="Y238" s="49"/>
      <c r="Z238" s="49"/>
      <c r="AA238" s="49"/>
      <c r="AB238" s="49"/>
      <c r="AC238" s="49"/>
      <c r="AD238" s="49"/>
      <c r="AE238" s="49"/>
      <c r="AF238" s="49"/>
      <c r="AG238" s="49"/>
      <c r="AH238" s="49"/>
      <c r="AI238" s="49"/>
      <c r="AJ238" s="49"/>
      <c r="AK238" s="49"/>
      <c r="AL238" s="49"/>
    </row>
    <row r="239" spans="1:38" x14ac:dyDescent="0.45">
      <c r="A239" s="49"/>
      <c r="B239" s="49"/>
      <c r="C239" s="49"/>
      <c r="D239" s="49"/>
      <c r="E239" s="49"/>
      <c r="F239" s="49"/>
      <c r="G239" s="49"/>
      <c r="H239" s="49"/>
      <c r="I239" s="49"/>
      <c r="J239" s="49"/>
      <c r="K239" s="172"/>
      <c r="L239" s="49"/>
      <c r="M239" s="49"/>
      <c r="N239" s="49"/>
      <c r="O239" s="49"/>
      <c r="P239" s="49"/>
      <c r="Q239" s="49"/>
      <c r="R239" s="49"/>
      <c r="S239" s="49"/>
      <c r="T239" s="49"/>
      <c r="U239" s="49"/>
      <c r="V239" s="49"/>
      <c r="W239" s="49"/>
      <c r="X239" s="49"/>
      <c r="Y239" s="49"/>
      <c r="Z239" s="49"/>
      <c r="AA239" s="49"/>
      <c r="AB239" s="49"/>
      <c r="AC239" s="49"/>
      <c r="AD239" s="49"/>
      <c r="AE239" s="49"/>
      <c r="AF239" s="49"/>
      <c r="AG239" s="49"/>
      <c r="AH239" s="49"/>
      <c r="AI239" s="49"/>
      <c r="AJ239" s="49"/>
      <c r="AK239" s="49"/>
      <c r="AL239" s="49"/>
    </row>
    <row r="240" spans="1:38" x14ac:dyDescent="0.45">
      <c r="A240" s="49"/>
      <c r="B240" s="49"/>
      <c r="C240" s="49"/>
      <c r="D240" s="49"/>
      <c r="E240" s="49"/>
      <c r="F240" s="49"/>
      <c r="G240" s="49"/>
      <c r="H240" s="49"/>
      <c r="I240" s="49"/>
      <c r="J240" s="49"/>
      <c r="K240" s="172"/>
      <c r="L240" s="49"/>
      <c r="M240" s="49"/>
      <c r="N240" s="49"/>
      <c r="O240" s="49"/>
      <c r="P240" s="49"/>
      <c r="Q240" s="49"/>
      <c r="R240" s="49"/>
      <c r="S240" s="49"/>
      <c r="T240" s="49"/>
      <c r="U240" s="49"/>
      <c r="V240" s="49"/>
      <c r="W240" s="49"/>
      <c r="X240" s="49"/>
      <c r="Y240" s="49"/>
      <c r="Z240" s="49"/>
      <c r="AA240" s="49"/>
      <c r="AB240" s="49"/>
      <c r="AC240" s="49"/>
      <c r="AD240" s="49"/>
      <c r="AE240" s="49"/>
      <c r="AF240" s="49"/>
      <c r="AG240" s="49"/>
      <c r="AH240" s="49"/>
      <c r="AI240" s="49"/>
      <c r="AJ240" s="49"/>
      <c r="AK240" s="49"/>
      <c r="AL240" s="49"/>
    </row>
    <row r="241" spans="1:38" x14ac:dyDescent="0.45">
      <c r="A241" s="49"/>
      <c r="B241" s="49"/>
      <c r="C241" s="49"/>
      <c r="D241" s="49"/>
      <c r="E241" s="49"/>
      <c r="F241" s="49"/>
      <c r="G241" s="49"/>
      <c r="H241" s="49"/>
      <c r="I241" s="49"/>
      <c r="J241" s="49"/>
      <c r="K241" s="172"/>
      <c r="L241" s="49"/>
      <c r="M241" s="49"/>
      <c r="N241" s="49"/>
      <c r="O241" s="49"/>
      <c r="P241" s="49"/>
      <c r="Q241" s="49"/>
      <c r="R241" s="49"/>
      <c r="S241" s="49"/>
      <c r="T241" s="49"/>
      <c r="U241" s="49"/>
      <c r="V241" s="49"/>
      <c r="W241" s="49"/>
      <c r="X241" s="49"/>
      <c r="Y241" s="49"/>
      <c r="Z241" s="49"/>
      <c r="AA241" s="49"/>
      <c r="AB241" s="49"/>
      <c r="AC241" s="49"/>
      <c r="AD241" s="49"/>
      <c r="AE241" s="49"/>
      <c r="AF241" s="49"/>
      <c r="AG241" s="49"/>
      <c r="AH241" s="49"/>
      <c r="AI241" s="49"/>
      <c r="AJ241" s="49"/>
      <c r="AK241" s="49"/>
      <c r="AL241" s="49"/>
    </row>
    <row r="242" spans="1:38" x14ac:dyDescent="0.45">
      <c r="A242" s="49"/>
      <c r="B242" s="49"/>
      <c r="C242" s="49"/>
      <c r="D242" s="49"/>
      <c r="E242" s="49"/>
      <c r="F242" s="49"/>
      <c r="G242" s="49"/>
      <c r="H242" s="49"/>
      <c r="I242" s="49"/>
      <c r="J242" s="49"/>
      <c r="K242" s="172"/>
      <c r="L242" s="49"/>
      <c r="M242" s="49"/>
      <c r="N242" s="49"/>
      <c r="O242" s="49"/>
      <c r="P242" s="49"/>
      <c r="Q242" s="49"/>
      <c r="R242" s="49"/>
      <c r="S242" s="49"/>
      <c r="T242" s="49"/>
      <c r="U242" s="49"/>
      <c r="V242" s="49"/>
      <c r="W242" s="49"/>
      <c r="X242" s="49"/>
      <c r="Y242" s="49"/>
      <c r="Z242" s="49"/>
      <c r="AA242" s="49"/>
      <c r="AB242" s="49"/>
      <c r="AC242" s="49"/>
      <c r="AD242" s="49"/>
      <c r="AE242" s="49"/>
      <c r="AF242" s="49"/>
      <c r="AG242" s="49"/>
      <c r="AH242" s="49"/>
      <c r="AI242" s="49"/>
      <c r="AJ242" s="49"/>
      <c r="AK242" s="49"/>
      <c r="AL242" s="49"/>
    </row>
    <row r="243" spans="1:38" x14ac:dyDescent="0.45">
      <c r="A243" s="49"/>
      <c r="B243" s="49"/>
      <c r="C243" s="49"/>
      <c r="D243" s="49"/>
      <c r="E243" s="49"/>
      <c r="F243" s="49"/>
      <c r="G243" s="49"/>
      <c r="H243" s="49"/>
      <c r="I243" s="49"/>
      <c r="J243" s="49"/>
      <c r="K243" s="172"/>
      <c r="L243" s="49"/>
      <c r="M243" s="49"/>
      <c r="N243" s="49"/>
      <c r="O243" s="49"/>
      <c r="P243" s="49"/>
      <c r="Q243" s="49"/>
      <c r="R243" s="49"/>
      <c r="S243" s="49"/>
      <c r="T243" s="49"/>
      <c r="U243" s="49"/>
      <c r="V243" s="49"/>
      <c r="W243" s="49"/>
      <c r="X243" s="49"/>
      <c r="Y243" s="49"/>
      <c r="Z243" s="49"/>
      <c r="AA243" s="49"/>
      <c r="AB243" s="49"/>
      <c r="AC243" s="49"/>
      <c r="AD243" s="49"/>
      <c r="AE243" s="49"/>
      <c r="AF243" s="49"/>
      <c r="AG243" s="49"/>
      <c r="AH243" s="49"/>
      <c r="AI243" s="49"/>
      <c r="AJ243" s="49"/>
      <c r="AK243" s="49"/>
      <c r="AL243" s="49"/>
    </row>
    <row r="244" spans="1:38" x14ac:dyDescent="0.45">
      <c r="A244" s="49"/>
      <c r="B244" s="49"/>
      <c r="C244" s="49"/>
      <c r="D244" s="49"/>
      <c r="E244" s="49"/>
      <c r="F244" s="49"/>
      <c r="G244" s="49"/>
      <c r="H244" s="49"/>
      <c r="I244" s="49"/>
      <c r="J244" s="49"/>
      <c r="K244" s="172"/>
      <c r="L244" s="49"/>
      <c r="M244" s="49"/>
      <c r="N244" s="49"/>
      <c r="O244" s="49"/>
      <c r="P244" s="49"/>
      <c r="Q244" s="49"/>
      <c r="R244" s="49"/>
      <c r="S244" s="49"/>
      <c r="T244" s="49"/>
      <c r="U244" s="49"/>
      <c r="V244" s="49"/>
      <c r="W244" s="49"/>
      <c r="X244" s="49"/>
      <c r="Y244" s="49"/>
      <c r="Z244" s="49"/>
      <c r="AA244" s="49"/>
      <c r="AB244" s="49"/>
      <c r="AC244" s="49"/>
      <c r="AD244" s="49"/>
      <c r="AE244" s="49"/>
      <c r="AF244" s="49"/>
      <c r="AG244" s="49"/>
      <c r="AH244" s="49"/>
      <c r="AI244" s="49"/>
      <c r="AJ244" s="49"/>
      <c r="AK244" s="49"/>
      <c r="AL244" s="49"/>
    </row>
    <row r="245" spans="1:38" x14ac:dyDescent="0.45">
      <c r="A245" s="49"/>
      <c r="B245" s="49"/>
      <c r="C245" s="49"/>
      <c r="D245" s="49"/>
      <c r="E245" s="49"/>
      <c r="F245" s="49"/>
      <c r="G245" s="49"/>
      <c r="H245" s="49"/>
      <c r="I245" s="49"/>
      <c r="J245" s="49"/>
      <c r="K245" s="172"/>
      <c r="L245" s="49"/>
      <c r="M245" s="49"/>
      <c r="N245" s="49"/>
      <c r="O245" s="49"/>
      <c r="P245" s="49"/>
      <c r="Q245" s="49"/>
      <c r="R245" s="49"/>
      <c r="S245" s="49"/>
      <c r="T245" s="49"/>
      <c r="U245" s="49"/>
      <c r="V245" s="49"/>
      <c r="W245" s="49"/>
      <c r="X245" s="49"/>
      <c r="Y245" s="49"/>
      <c r="Z245" s="49"/>
      <c r="AA245" s="49"/>
      <c r="AB245" s="49"/>
      <c r="AC245" s="49"/>
      <c r="AD245" s="49"/>
      <c r="AE245" s="49"/>
      <c r="AF245" s="49"/>
      <c r="AG245" s="49"/>
      <c r="AH245" s="49"/>
      <c r="AI245" s="49"/>
      <c r="AJ245" s="49"/>
      <c r="AK245" s="49"/>
      <c r="AL245" s="49"/>
    </row>
    <row r="246" spans="1:38" x14ac:dyDescent="0.45">
      <c r="A246" s="49"/>
      <c r="B246" s="49"/>
      <c r="C246" s="49"/>
      <c r="D246" s="49"/>
      <c r="E246" s="49"/>
      <c r="F246" s="49"/>
      <c r="G246" s="49"/>
      <c r="H246" s="49"/>
      <c r="I246" s="49"/>
      <c r="J246" s="49"/>
      <c r="K246" s="172"/>
      <c r="L246" s="49"/>
      <c r="M246" s="49"/>
      <c r="N246" s="49"/>
      <c r="O246" s="49"/>
      <c r="P246" s="49"/>
      <c r="Q246" s="49"/>
      <c r="R246" s="49"/>
      <c r="S246" s="49"/>
      <c r="T246" s="49"/>
      <c r="U246" s="49"/>
      <c r="V246" s="49"/>
      <c r="W246" s="49"/>
      <c r="X246" s="49"/>
      <c r="Y246" s="49"/>
      <c r="Z246" s="49"/>
      <c r="AA246" s="49"/>
      <c r="AB246" s="49"/>
      <c r="AC246" s="49"/>
      <c r="AD246" s="49"/>
      <c r="AE246" s="49"/>
      <c r="AF246" s="49"/>
      <c r="AG246" s="49"/>
      <c r="AH246" s="49"/>
      <c r="AI246" s="49"/>
      <c r="AJ246" s="49"/>
      <c r="AK246" s="49"/>
      <c r="AL246" s="49"/>
    </row>
    <row r="247" spans="1:38" x14ac:dyDescent="0.45">
      <c r="A247" s="49"/>
      <c r="B247" s="49"/>
      <c r="C247" s="49"/>
      <c r="D247" s="49"/>
      <c r="E247" s="49"/>
      <c r="F247" s="49"/>
      <c r="G247" s="49"/>
      <c r="H247" s="49"/>
      <c r="I247" s="49"/>
      <c r="J247" s="49"/>
      <c r="K247" s="172"/>
      <c r="L247" s="49"/>
      <c r="M247" s="49"/>
      <c r="N247" s="49"/>
      <c r="O247" s="49"/>
      <c r="P247" s="49"/>
      <c r="Q247" s="49"/>
      <c r="R247" s="49"/>
      <c r="S247" s="49"/>
      <c r="T247" s="49"/>
      <c r="U247" s="49"/>
      <c r="V247" s="49"/>
      <c r="W247" s="49"/>
      <c r="X247" s="49"/>
      <c r="Y247" s="49"/>
      <c r="Z247" s="49"/>
      <c r="AA247" s="49"/>
      <c r="AB247" s="49"/>
      <c r="AC247" s="49"/>
      <c r="AD247" s="49"/>
      <c r="AE247" s="49"/>
      <c r="AF247" s="49"/>
      <c r="AG247" s="49"/>
      <c r="AH247" s="49"/>
      <c r="AI247" s="49"/>
      <c r="AJ247" s="49"/>
      <c r="AK247" s="49"/>
      <c r="AL247" s="49"/>
    </row>
    <row r="248" spans="1:38" x14ac:dyDescent="0.45">
      <c r="A248" s="49"/>
      <c r="B248" s="49"/>
      <c r="C248" s="49"/>
      <c r="D248" s="49"/>
      <c r="E248" s="49"/>
      <c r="F248" s="49"/>
      <c r="G248" s="49"/>
      <c r="H248" s="49"/>
      <c r="I248" s="49"/>
      <c r="J248" s="49"/>
      <c r="K248" s="172"/>
      <c r="L248" s="49"/>
      <c r="M248" s="49"/>
      <c r="N248" s="49"/>
      <c r="O248" s="49"/>
      <c r="P248" s="49"/>
      <c r="Q248" s="49"/>
      <c r="R248" s="49"/>
      <c r="S248" s="49"/>
      <c r="T248" s="49"/>
      <c r="U248" s="49"/>
      <c r="V248" s="49"/>
      <c r="W248" s="49"/>
      <c r="X248" s="49"/>
      <c r="Y248" s="49"/>
      <c r="Z248" s="49"/>
      <c r="AA248" s="49"/>
      <c r="AB248" s="49"/>
      <c r="AC248" s="49"/>
      <c r="AD248" s="49"/>
      <c r="AE248" s="49"/>
      <c r="AF248" s="49"/>
      <c r="AG248" s="49"/>
      <c r="AH248" s="49"/>
      <c r="AI248" s="49"/>
      <c r="AJ248" s="49"/>
      <c r="AK248" s="49"/>
      <c r="AL248" s="49"/>
    </row>
    <row r="249" spans="1:38" x14ac:dyDescent="0.45">
      <c r="A249" s="49"/>
      <c r="B249" s="49"/>
      <c r="C249" s="49"/>
      <c r="D249" s="49"/>
      <c r="E249" s="49"/>
      <c r="F249" s="49"/>
      <c r="G249" s="49"/>
      <c r="H249" s="49"/>
      <c r="I249" s="49"/>
      <c r="J249" s="49"/>
      <c r="K249" s="172"/>
      <c r="L249" s="49"/>
      <c r="M249" s="49"/>
      <c r="N249" s="49"/>
      <c r="O249" s="49"/>
      <c r="P249" s="49"/>
      <c r="Q249" s="49"/>
      <c r="R249" s="49"/>
      <c r="S249" s="49"/>
      <c r="T249" s="49"/>
      <c r="U249" s="49"/>
      <c r="V249" s="49"/>
      <c r="W249" s="49"/>
      <c r="X249" s="49"/>
      <c r="Y249" s="49"/>
      <c r="Z249" s="49"/>
      <c r="AA249" s="49"/>
      <c r="AB249" s="49"/>
      <c r="AC249" s="49"/>
      <c r="AD249" s="49"/>
      <c r="AE249" s="49"/>
      <c r="AF249" s="49"/>
      <c r="AG249" s="49"/>
      <c r="AH249" s="49"/>
      <c r="AI249" s="49"/>
      <c r="AJ249" s="49"/>
      <c r="AK249" s="49"/>
      <c r="AL249" s="49"/>
    </row>
    <row r="250" spans="1:38" x14ac:dyDescent="0.45">
      <c r="A250" s="49"/>
      <c r="B250" s="49"/>
      <c r="C250" s="49"/>
      <c r="D250" s="49"/>
      <c r="E250" s="49"/>
      <c r="F250" s="49"/>
      <c r="G250" s="49"/>
      <c r="H250" s="49"/>
      <c r="I250" s="49"/>
      <c r="J250" s="49"/>
      <c r="K250" s="172"/>
      <c r="L250" s="49"/>
      <c r="M250" s="49"/>
      <c r="N250" s="49"/>
      <c r="O250" s="49"/>
      <c r="P250" s="49"/>
      <c r="Q250" s="49"/>
      <c r="R250" s="49"/>
      <c r="S250" s="49"/>
      <c r="T250" s="49"/>
      <c r="U250" s="49"/>
      <c r="V250" s="49"/>
      <c r="W250" s="49"/>
      <c r="X250" s="49"/>
      <c r="Y250" s="49"/>
      <c r="Z250" s="49"/>
      <c r="AA250" s="49"/>
      <c r="AB250" s="49"/>
      <c r="AC250" s="49"/>
      <c r="AD250" s="49"/>
      <c r="AE250" s="49"/>
      <c r="AF250" s="49"/>
      <c r="AG250" s="49"/>
      <c r="AH250" s="49"/>
      <c r="AI250" s="49"/>
      <c r="AJ250" s="49"/>
      <c r="AK250" s="49"/>
      <c r="AL250" s="49"/>
    </row>
    <row r="251" spans="1:38" x14ac:dyDescent="0.45">
      <c r="A251" s="49"/>
      <c r="B251" s="49"/>
      <c r="C251" s="49"/>
      <c r="D251" s="49"/>
      <c r="E251" s="49"/>
      <c r="F251" s="49"/>
      <c r="G251" s="49"/>
      <c r="H251" s="49"/>
      <c r="I251" s="49"/>
      <c r="J251" s="49"/>
      <c r="K251" s="172"/>
      <c r="L251" s="49"/>
      <c r="M251" s="49"/>
      <c r="N251" s="49"/>
      <c r="O251" s="49"/>
      <c r="P251" s="49"/>
      <c r="Q251" s="49"/>
      <c r="R251" s="49"/>
      <c r="S251" s="49"/>
      <c r="T251" s="49"/>
      <c r="U251" s="49"/>
      <c r="V251" s="49"/>
      <c r="W251" s="49"/>
      <c r="X251" s="49"/>
      <c r="Y251" s="49"/>
      <c r="Z251" s="49"/>
      <c r="AA251" s="49"/>
      <c r="AB251" s="49"/>
      <c r="AC251" s="49"/>
      <c r="AD251" s="49"/>
      <c r="AE251" s="49"/>
      <c r="AF251" s="49"/>
      <c r="AG251" s="49"/>
      <c r="AH251" s="49"/>
      <c r="AI251" s="49"/>
      <c r="AJ251" s="49"/>
      <c r="AK251" s="49"/>
      <c r="AL251" s="49"/>
    </row>
    <row r="252" spans="1:38" x14ac:dyDescent="0.45">
      <c r="A252" s="49"/>
      <c r="B252" s="49"/>
      <c r="C252" s="49"/>
      <c r="D252" s="49"/>
      <c r="E252" s="49"/>
      <c r="F252" s="49"/>
      <c r="G252" s="49"/>
      <c r="H252" s="49"/>
      <c r="I252" s="49"/>
      <c r="J252" s="49"/>
      <c r="K252" s="172"/>
      <c r="L252" s="49"/>
      <c r="M252" s="49"/>
      <c r="N252" s="49"/>
      <c r="O252" s="49"/>
      <c r="P252" s="49"/>
      <c r="Q252" s="49"/>
      <c r="R252" s="49"/>
      <c r="S252" s="49"/>
      <c r="T252" s="49"/>
      <c r="U252" s="49"/>
      <c r="V252" s="49"/>
      <c r="W252" s="49"/>
      <c r="X252" s="49"/>
      <c r="Y252" s="49"/>
      <c r="Z252" s="49"/>
      <c r="AA252" s="49"/>
      <c r="AB252" s="49"/>
      <c r="AC252" s="49"/>
      <c r="AD252" s="49"/>
      <c r="AE252" s="49"/>
      <c r="AF252" s="49"/>
      <c r="AG252" s="49"/>
      <c r="AH252" s="49"/>
      <c r="AI252" s="49"/>
      <c r="AJ252" s="49"/>
      <c r="AK252" s="49"/>
      <c r="AL252" s="49"/>
    </row>
    <row r="253" spans="1:38" x14ac:dyDescent="0.45">
      <c r="A253" s="49"/>
      <c r="B253" s="49"/>
      <c r="C253" s="49"/>
      <c r="D253" s="49"/>
      <c r="E253" s="49"/>
      <c r="F253" s="49"/>
      <c r="G253" s="49"/>
      <c r="H253" s="49"/>
      <c r="I253" s="49"/>
      <c r="J253" s="49"/>
      <c r="K253" s="172"/>
      <c r="L253" s="49"/>
      <c r="M253" s="49"/>
      <c r="N253" s="49"/>
      <c r="O253" s="49"/>
      <c r="P253" s="49"/>
      <c r="Q253" s="49"/>
      <c r="R253" s="49"/>
      <c r="S253" s="49"/>
      <c r="T253" s="49"/>
      <c r="U253" s="49"/>
      <c r="V253" s="49"/>
      <c r="W253" s="49"/>
      <c r="X253" s="49"/>
      <c r="Y253" s="49"/>
      <c r="Z253" s="49"/>
      <c r="AA253" s="49"/>
      <c r="AB253" s="49"/>
      <c r="AC253" s="49"/>
      <c r="AD253" s="49"/>
      <c r="AE253" s="49"/>
      <c r="AF253" s="49"/>
      <c r="AG253" s="49"/>
      <c r="AH253" s="49"/>
      <c r="AI253" s="49"/>
      <c r="AJ253" s="49"/>
      <c r="AK253" s="49"/>
      <c r="AL253" s="49"/>
    </row>
    <row r="254" spans="1:38" x14ac:dyDescent="0.45">
      <c r="A254" s="49"/>
      <c r="B254" s="49"/>
      <c r="C254" s="49"/>
      <c r="D254" s="49"/>
      <c r="E254" s="49"/>
      <c r="F254" s="49"/>
      <c r="G254" s="49"/>
      <c r="H254" s="49"/>
      <c r="I254" s="49"/>
      <c r="J254" s="49"/>
      <c r="K254" s="172"/>
      <c r="L254" s="49"/>
      <c r="M254" s="49"/>
      <c r="N254" s="49"/>
      <c r="O254" s="49"/>
      <c r="P254" s="49"/>
      <c r="Q254" s="49"/>
      <c r="R254" s="49"/>
      <c r="S254" s="49"/>
      <c r="T254" s="49"/>
      <c r="U254" s="49"/>
      <c r="V254" s="49"/>
      <c r="W254" s="49"/>
      <c r="X254" s="49"/>
      <c r="Y254" s="49"/>
      <c r="Z254" s="49"/>
      <c r="AA254" s="49"/>
      <c r="AB254" s="49"/>
      <c r="AC254" s="49"/>
      <c r="AD254" s="49"/>
      <c r="AE254" s="49"/>
      <c r="AF254" s="49"/>
      <c r="AG254" s="49"/>
      <c r="AH254" s="49"/>
      <c r="AI254" s="49"/>
      <c r="AJ254" s="49"/>
      <c r="AK254" s="49"/>
      <c r="AL254" s="49"/>
    </row>
    <row r="255" spans="1:38" x14ac:dyDescent="0.45">
      <c r="A255" s="49"/>
      <c r="B255" s="49"/>
      <c r="C255" s="49"/>
      <c r="D255" s="49"/>
      <c r="E255" s="49"/>
      <c r="F255" s="49"/>
      <c r="G255" s="49"/>
      <c r="H255" s="49"/>
      <c r="I255" s="49"/>
      <c r="J255" s="49"/>
      <c r="K255" s="172"/>
      <c r="L255" s="49"/>
      <c r="M255" s="49"/>
      <c r="N255" s="49"/>
      <c r="O255" s="49"/>
      <c r="P255" s="49"/>
      <c r="Q255" s="49"/>
      <c r="R255" s="49"/>
      <c r="S255" s="49"/>
      <c r="T255" s="49"/>
      <c r="U255" s="49"/>
      <c r="V255" s="49"/>
      <c r="W255" s="49"/>
      <c r="X255" s="49"/>
      <c r="Y255" s="49"/>
      <c r="Z255" s="49"/>
      <c r="AA255" s="49"/>
      <c r="AB255" s="49"/>
      <c r="AC255" s="49"/>
      <c r="AD255" s="49"/>
      <c r="AE255" s="49"/>
      <c r="AF255" s="49"/>
      <c r="AG255" s="49"/>
      <c r="AH255" s="49"/>
      <c r="AI255" s="49"/>
      <c r="AJ255" s="49"/>
      <c r="AK255" s="49"/>
      <c r="AL255" s="49"/>
    </row>
    <row r="256" spans="1:38" x14ac:dyDescent="0.45">
      <c r="A256" s="49"/>
      <c r="B256" s="49"/>
      <c r="C256" s="49"/>
      <c r="D256" s="49"/>
      <c r="E256" s="49"/>
      <c r="F256" s="49"/>
      <c r="G256" s="49"/>
      <c r="H256" s="49"/>
      <c r="I256" s="49"/>
      <c r="J256" s="49"/>
      <c r="K256" s="172"/>
      <c r="L256" s="49"/>
      <c r="M256" s="49"/>
      <c r="N256" s="49"/>
      <c r="O256" s="49"/>
      <c r="P256" s="49"/>
      <c r="Q256" s="49"/>
      <c r="R256" s="49"/>
      <c r="S256" s="49"/>
      <c r="T256" s="49"/>
      <c r="U256" s="49"/>
      <c r="V256" s="49"/>
      <c r="W256" s="49"/>
      <c r="X256" s="49"/>
      <c r="Y256" s="49"/>
      <c r="Z256" s="49"/>
      <c r="AA256" s="49"/>
      <c r="AB256" s="49"/>
      <c r="AC256" s="49"/>
      <c r="AD256" s="49"/>
      <c r="AE256" s="49"/>
      <c r="AF256" s="49"/>
      <c r="AG256" s="49"/>
      <c r="AH256" s="49"/>
      <c r="AI256" s="49"/>
      <c r="AJ256" s="49"/>
      <c r="AK256" s="49"/>
      <c r="AL256" s="49"/>
    </row>
    <row r="257" spans="1:38" x14ac:dyDescent="0.45">
      <c r="A257" s="49"/>
      <c r="B257" s="49"/>
      <c r="C257" s="49"/>
      <c r="D257" s="49"/>
      <c r="E257" s="49"/>
      <c r="F257" s="49"/>
      <c r="G257" s="49"/>
      <c r="H257" s="49"/>
      <c r="I257" s="49"/>
      <c r="J257" s="49"/>
      <c r="K257" s="172"/>
      <c r="L257" s="49"/>
      <c r="M257" s="49"/>
      <c r="N257" s="49"/>
      <c r="O257" s="49"/>
      <c r="P257" s="49"/>
      <c r="Q257" s="49"/>
      <c r="R257" s="49"/>
      <c r="S257" s="49"/>
      <c r="T257" s="49"/>
      <c r="U257" s="49"/>
      <c r="V257" s="49"/>
      <c r="W257" s="49"/>
      <c r="X257" s="49"/>
      <c r="Y257" s="49"/>
      <c r="Z257" s="49"/>
      <c r="AA257" s="49"/>
      <c r="AB257" s="49"/>
      <c r="AC257" s="49"/>
      <c r="AD257" s="49"/>
      <c r="AE257" s="49"/>
      <c r="AF257" s="49"/>
      <c r="AG257" s="49"/>
      <c r="AH257" s="49"/>
      <c r="AI257" s="49"/>
      <c r="AJ257" s="49"/>
      <c r="AK257" s="49"/>
      <c r="AL257" s="49"/>
    </row>
    <row r="258" spans="1:38" x14ac:dyDescent="0.45">
      <c r="A258" s="49"/>
      <c r="B258" s="49"/>
      <c r="C258" s="49"/>
      <c r="D258" s="49"/>
      <c r="E258" s="49"/>
      <c r="F258" s="49"/>
      <c r="G258" s="49"/>
      <c r="H258" s="49"/>
      <c r="I258" s="49"/>
      <c r="J258" s="49"/>
      <c r="K258" s="172"/>
      <c r="L258" s="49"/>
      <c r="M258" s="49"/>
      <c r="N258" s="49"/>
      <c r="O258" s="49"/>
      <c r="P258" s="49"/>
      <c r="Q258" s="49"/>
      <c r="R258" s="49"/>
      <c r="S258" s="49"/>
      <c r="T258" s="49"/>
      <c r="U258" s="49"/>
      <c r="V258" s="49"/>
      <c r="W258" s="49"/>
      <c r="X258" s="49"/>
      <c r="Y258" s="49"/>
      <c r="Z258" s="49"/>
      <c r="AA258" s="49"/>
      <c r="AB258" s="49"/>
      <c r="AC258" s="49"/>
      <c r="AD258" s="49"/>
      <c r="AE258" s="49"/>
      <c r="AF258" s="49"/>
      <c r="AG258" s="49"/>
      <c r="AH258" s="49"/>
      <c r="AI258" s="49"/>
      <c r="AJ258" s="49"/>
      <c r="AK258" s="49"/>
      <c r="AL258" s="49"/>
    </row>
    <row r="259" spans="1:38" x14ac:dyDescent="0.45">
      <c r="A259" s="49"/>
      <c r="B259" s="49"/>
      <c r="C259" s="49"/>
      <c r="D259" s="49"/>
      <c r="E259" s="49"/>
      <c r="F259" s="49"/>
      <c r="G259" s="49"/>
      <c r="H259" s="49"/>
      <c r="I259" s="49"/>
      <c r="J259" s="49"/>
      <c r="K259" s="172"/>
      <c r="L259" s="49"/>
      <c r="M259" s="49"/>
      <c r="N259" s="49"/>
      <c r="O259" s="49"/>
      <c r="P259" s="49"/>
      <c r="Q259" s="49"/>
      <c r="R259" s="49"/>
      <c r="S259" s="49"/>
      <c r="T259" s="49"/>
      <c r="U259" s="49"/>
      <c r="V259" s="49"/>
      <c r="W259" s="49"/>
      <c r="X259" s="49"/>
      <c r="Y259" s="49"/>
      <c r="Z259" s="49"/>
      <c r="AA259" s="49"/>
      <c r="AB259" s="49"/>
      <c r="AC259" s="49"/>
      <c r="AD259" s="49"/>
      <c r="AE259" s="49"/>
      <c r="AF259" s="49"/>
      <c r="AG259" s="49"/>
      <c r="AH259" s="49"/>
      <c r="AI259" s="49"/>
      <c r="AJ259" s="49"/>
      <c r="AK259" s="49"/>
      <c r="AL259" s="49"/>
    </row>
    <row r="260" spans="1:38" x14ac:dyDescent="0.45">
      <c r="A260" s="49"/>
      <c r="B260" s="49"/>
      <c r="C260" s="49"/>
      <c r="D260" s="49"/>
      <c r="E260" s="49"/>
      <c r="F260" s="49"/>
      <c r="G260" s="49"/>
      <c r="H260" s="49"/>
      <c r="I260" s="49"/>
      <c r="J260" s="49"/>
      <c r="K260" s="172"/>
      <c r="L260" s="49"/>
      <c r="M260" s="49"/>
      <c r="N260" s="49"/>
      <c r="O260" s="49"/>
      <c r="P260" s="49"/>
      <c r="Q260" s="49"/>
      <c r="R260" s="49"/>
      <c r="S260" s="49"/>
      <c r="T260" s="49"/>
      <c r="U260" s="49"/>
      <c r="V260" s="49"/>
      <c r="W260" s="49"/>
      <c r="X260" s="49"/>
      <c r="Y260" s="49"/>
      <c r="Z260" s="49"/>
      <c r="AA260" s="49"/>
      <c r="AB260" s="49"/>
      <c r="AC260" s="49"/>
      <c r="AD260" s="49"/>
      <c r="AE260" s="49"/>
      <c r="AF260" s="49"/>
      <c r="AG260" s="49"/>
      <c r="AH260" s="49"/>
      <c r="AI260" s="49"/>
      <c r="AJ260" s="49"/>
      <c r="AK260" s="49"/>
      <c r="AL260" s="49"/>
    </row>
    <row r="261" spans="1:38" x14ac:dyDescent="0.45">
      <c r="A261" s="49"/>
      <c r="B261" s="49"/>
      <c r="C261" s="49"/>
      <c r="D261" s="49"/>
      <c r="E261" s="49"/>
      <c r="F261" s="49"/>
      <c r="G261" s="49"/>
      <c r="H261" s="49"/>
      <c r="I261" s="49"/>
      <c r="J261" s="49"/>
      <c r="K261" s="172"/>
      <c r="L261" s="49"/>
      <c r="M261" s="49"/>
      <c r="N261" s="49"/>
      <c r="O261" s="49"/>
      <c r="P261" s="49"/>
      <c r="Q261" s="49"/>
      <c r="R261" s="49"/>
      <c r="S261" s="49"/>
      <c r="T261" s="49"/>
      <c r="U261" s="49"/>
      <c r="V261" s="49"/>
      <c r="W261" s="49"/>
      <c r="X261" s="49"/>
      <c r="Y261" s="49"/>
      <c r="Z261" s="49"/>
      <c r="AA261" s="49"/>
      <c r="AB261" s="49"/>
      <c r="AC261" s="49"/>
      <c r="AD261" s="49"/>
      <c r="AE261" s="49"/>
      <c r="AF261" s="49"/>
      <c r="AG261" s="49"/>
      <c r="AH261" s="49"/>
      <c r="AI261" s="49"/>
      <c r="AJ261" s="49"/>
      <c r="AK261" s="49"/>
      <c r="AL261" s="49"/>
    </row>
    <row r="262" spans="1:38" x14ac:dyDescent="0.45">
      <c r="A262" s="49"/>
      <c r="B262" s="49"/>
      <c r="C262" s="49"/>
      <c r="D262" s="49"/>
      <c r="E262" s="49"/>
      <c r="F262" s="49"/>
      <c r="G262" s="49"/>
      <c r="H262" s="49"/>
      <c r="I262" s="49"/>
      <c r="J262" s="49"/>
      <c r="K262" s="172"/>
      <c r="L262" s="49"/>
      <c r="M262" s="49"/>
      <c r="N262" s="49"/>
      <c r="O262" s="49"/>
      <c r="P262" s="49"/>
      <c r="Q262" s="49"/>
      <c r="R262" s="49"/>
      <c r="S262" s="49"/>
      <c r="T262" s="49"/>
      <c r="U262" s="49"/>
      <c r="V262" s="49"/>
      <c r="W262" s="49"/>
      <c r="X262" s="49"/>
      <c r="Y262" s="49"/>
      <c r="Z262" s="49"/>
      <c r="AA262" s="49"/>
      <c r="AB262" s="49"/>
      <c r="AC262" s="49"/>
      <c r="AD262" s="49"/>
      <c r="AE262" s="49"/>
      <c r="AF262" s="49"/>
      <c r="AG262" s="49"/>
      <c r="AH262" s="49"/>
      <c r="AI262" s="49"/>
      <c r="AJ262" s="49"/>
      <c r="AK262" s="49"/>
      <c r="AL262" s="49"/>
    </row>
    <row r="263" spans="1:38" x14ac:dyDescent="0.45">
      <c r="A263" s="49"/>
      <c r="B263" s="49"/>
      <c r="C263" s="49"/>
      <c r="D263" s="49"/>
      <c r="E263" s="49"/>
      <c r="F263" s="49"/>
      <c r="G263" s="49"/>
      <c r="H263" s="49"/>
      <c r="I263" s="49"/>
      <c r="J263" s="49"/>
      <c r="K263" s="172"/>
      <c r="L263" s="49"/>
      <c r="M263" s="49"/>
      <c r="N263" s="49"/>
      <c r="O263" s="49"/>
      <c r="P263" s="49"/>
      <c r="Q263" s="49"/>
      <c r="R263" s="49"/>
      <c r="S263" s="49"/>
      <c r="T263" s="49"/>
      <c r="U263" s="49"/>
      <c r="V263" s="49"/>
      <c r="W263" s="49"/>
      <c r="X263" s="49"/>
      <c r="Y263" s="49"/>
      <c r="Z263" s="49"/>
      <c r="AA263" s="49"/>
      <c r="AB263" s="49"/>
      <c r="AC263" s="49"/>
      <c r="AD263" s="49"/>
      <c r="AE263" s="49"/>
      <c r="AF263" s="49"/>
      <c r="AG263" s="49"/>
      <c r="AH263" s="49"/>
      <c r="AI263" s="49"/>
      <c r="AJ263" s="49"/>
      <c r="AK263" s="49"/>
      <c r="AL263" s="49"/>
    </row>
    <row r="264" spans="1:38" x14ac:dyDescent="0.45">
      <c r="A264" s="49"/>
      <c r="B264" s="49"/>
      <c r="C264" s="49"/>
      <c r="D264" s="49"/>
      <c r="E264" s="49"/>
      <c r="F264" s="49"/>
      <c r="G264" s="49"/>
      <c r="H264" s="49"/>
      <c r="I264" s="49"/>
      <c r="J264" s="49"/>
      <c r="K264" s="172"/>
      <c r="L264" s="49"/>
      <c r="M264" s="49"/>
      <c r="N264" s="49"/>
      <c r="O264" s="49"/>
      <c r="P264" s="49"/>
      <c r="Q264" s="49"/>
      <c r="R264" s="49"/>
      <c r="S264" s="49"/>
      <c r="T264" s="49"/>
      <c r="U264" s="49"/>
      <c r="V264" s="49"/>
      <c r="W264" s="49"/>
      <c r="X264" s="49"/>
      <c r="Y264" s="49"/>
      <c r="Z264" s="49"/>
      <c r="AA264" s="49"/>
      <c r="AB264" s="49"/>
      <c r="AC264" s="49"/>
      <c r="AD264" s="49"/>
      <c r="AE264" s="49"/>
      <c r="AF264" s="49"/>
      <c r="AG264" s="49"/>
      <c r="AH264" s="49"/>
      <c r="AI264" s="49"/>
      <c r="AJ264" s="49"/>
      <c r="AK264" s="49"/>
      <c r="AL264" s="49"/>
    </row>
    <row r="265" spans="1:38" x14ac:dyDescent="0.45">
      <c r="A265" s="49"/>
      <c r="B265" s="49"/>
      <c r="C265" s="49"/>
      <c r="D265" s="49"/>
      <c r="E265" s="49"/>
      <c r="F265" s="49"/>
      <c r="G265" s="49"/>
      <c r="H265" s="49"/>
      <c r="I265" s="49"/>
      <c r="J265" s="49"/>
      <c r="K265" s="172"/>
      <c r="L265" s="49"/>
      <c r="M265" s="49"/>
      <c r="N265" s="49"/>
      <c r="O265" s="49"/>
      <c r="P265" s="49"/>
      <c r="Q265" s="49"/>
      <c r="R265" s="49"/>
      <c r="S265" s="49"/>
      <c r="T265" s="49"/>
      <c r="U265" s="49"/>
      <c r="V265" s="49"/>
      <c r="W265" s="49"/>
      <c r="X265" s="49"/>
      <c r="Y265" s="49"/>
      <c r="Z265" s="49"/>
      <c r="AA265" s="49"/>
      <c r="AB265" s="49"/>
      <c r="AC265" s="49"/>
      <c r="AD265" s="49"/>
      <c r="AE265" s="49"/>
      <c r="AF265" s="49"/>
      <c r="AG265" s="49"/>
      <c r="AH265" s="49"/>
      <c r="AI265" s="49"/>
      <c r="AJ265" s="49"/>
      <c r="AK265" s="49"/>
      <c r="AL265" s="49"/>
    </row>
    <row r="266" spans="1:38" x14ac:dyDescent="0.45">
      <c r="A266" s="49"/>
      <c r="B266" s="49"/>
      <c r="C266" s="49"/>
      <c r="D266" s="49"/>
      <c r="E266" s="49"/>
      <c r="F266" s="49"/>
      <c r="G266" s="49"/>
      <c r="H266" s="49"/>
      <c r="I266" s="49"/>
      <c r="J266" s="49"/>
      <c r="K266" s="172"/>
      <c r="L266" s="49"/>
      <c r="M266" s="49"/>
      <c r="N266" s="49"/>
      <c r="O266" s="49"/>
      <c r="P266" s="49"/>
      <c r="Q266" s="49"/>
      <c r="R266" s="49"/>
      <c r="S266" s="49"/>
      <c r="T266" s="49"/>
      <c r="U266" s="49"/>
      <c r="V266" s="49"/>
      <c r="W266" s="49"/>
      <c r="X266" s="49"/>
      <c r="Y266" s="49"/>
      <c r="Z266" s="49"/>
      <c r="AA266" s="49"/>
      <c r="AB266" s="49"/>
      <c r="AC266" s="49"/>
      <c r="AD266" s="49"/>
      <c r="AE266" s="49"/>
      <c r="AF266" s="49"/>
      <c r="AG266" s="49"/>
      <c r="AH266" s="49"/>
      <c r="AI266" s="49"/>
      <c r="AJ266" s="49"/>
      <c r="AK266" s="49"/>
      <c r="AL266" s="49"/>
    </row>
    <row r="267" spans="1:38" x14ac:dyDescent="0.45">
      <c r="A267" s="49"/>
      <c r="B267" s="49"/>
      <c r="C267" s="49"/>
      <c r="D267" s="49"/>
      <c r="E267" s="49"/>
      <c r="F267" s="49"/>
      <c r="G267" s="49"/>
      <c r="H267" s="49"/>
      <c r="I267" s="49"/>
      <c r="J267" s="49"/>
      <c r="K267" s="172"/>
      <c r="L267" s="49"/>
      <c r="M267" s="49"/>
      <c r="N267" s="49"/>
      <c r="O267" s="49"/>
      <c r="P267" s="49"/>
      <c r="Q267" s="49"/>
      <c r="R267" s="49"/>
      <c r="S267" s="49"/>
      <c r="T267" s="49"/>
      <c r="U267" s="49"/>
      <c r="V267" s="49"/>
      <c r="W267" s="49"/>
      <c r="X267" s="49"/>
      <c r="Y267" s="49"/>
      <c r="Z267" s="49"/>
      <c r="AA267" s="49"/>
      <c r="AB267" s="49"/>
      <c r="AC267" s="49"/>
      <c r="AD267" s="49"/>
      <c r="AE267" s="49"/>
      <c r="AF267" s="49"/>
      <c r="AG267" s="49"/>
      <c r="AH267" s="49"/>
      <c r="AI267" s="49"/>
      <c r="AJ267" s="49"/>
      <c r="AK267" s="49"/>
      <c r="AL267" s="49"/>
    </row>
    <row r="268" spans="1:38" x14ac:dyDescent="0.45">
      <c r="A268" s="49"/>
      <c r="B268" s="49"/>
      <c r="C268" s="49"/>
      <c r="D268" s="49"/>
      <c r="E268" s="49"/>
      <c r="F268" s="49"/>
      <c r="G268" s="49"/>
      <c r="H268" s="49"/>
      <c r="I268" s="49"/>
      <c r="J268" s="49"/>
      <c r="K268" s="172"/>
      <c r="L268" s="49"/>
      <c r="M268" s="49"/>
      <c r="N268" s="49"/>
      <c r="O268" s="49"/>
      <c r="P268" s="49"/>
      <c r="Q268" s="49"/>
      <c r="R268" s="49"/>
      <c r="S268" s="49"/>
      <c r="T268" s="49"/>
      <c r="U268" s="49"/>
      <c r="V268" s="49"/>
      <c r="W268" s="49"/>
      <c r="X268" s="49"/>
      <c r="Y268" s="49"/>
      <c r="Z268" s="49"/>
      <c r="AA268" s="49"/>
      <c r="AB268" s="49"/>
      <c r="AC268" s="49"/>
      <c r="AD268" s="49"/>
      <c r="AE268" s="49"/>
      <c r="AF268" s="49"/>
      <c r="AG268" s="49"/>
      <c r="AH268" s="49"/>
      <c r="AI268" s="49"/>
      <c r="AJ268" s="49"/>
      <c r="AK268" s="49"/>
      <c r="AL268" s="49"/>
    </row>
    <row r="269" spans="1:38" x14ac:dyDescent="0.45">
      <c r="A269" s="49"/>
      <c r="B269" s="49"/>
      <c r="C269" s="49"/>
      <c r="D269" s="49"/>
      <c r="E269" s="49"/>
      <c r="F269" s="49"/>
      <c r="G269" s="49"/>
      <c r="H269" s="49"/>
      <c r="I269" s="49"/>
      <c r="J269" s="49"/>
      <c r="K269" s="172"/>
      <c r="L269" s="49"/>
      <c r="M269" s="49"/>
      <c r="N269" s="49"/>
      <c r="O269" s="49"/>
      <c r="P269" s="49"/>
      <c r="Q269" s="49"/>
      <c r="R269" s="49"/>
      <c r="S269" s="49"/>
      <c r="T269" s="49"/>
      <c r="U269" s="49"/>
      <c r="V269" s="49"/>
      <c r="W269" s="49"/>
      <c r="X269" s="49"/>
      <c r="Y269" s="49"/>
      <c r="Z269" s="49"/>
      <c r="AA269" s="49"/>
      <c r="AB269" s="49"/>
      <c r="AC269" s="49"/>
      <c r="AD269" s="49"/>
      <c r="AE269" s="49"/>
      <c r="AF269" s="49"/>
      <c r="AG269" s="49"/>
      <c r="AH269" s="49"/>
      <c r="AI269" s="49"/>
      <c r="AJ269" s="49"/>
      <c r="AK269" s="49"/>
      <c r="AL269" s="49"/>
    </row>
    <row r="270" spans="1:38" x14ac:dyDescent="0.45">
      <c r="A270" s="49"/>
      <c r="B270" s="49"/>
      <c r="C270" s="49"/>
      <c r="D270" s="49"/>
      <c r="E270" s="49"/>
      <c r="F270" s="49"/>
      <c r="G270" s="49"/>
      <c r="H270" s="49"/>
      <c r="I270" s="49"/>
      <c r="J270" s="49"/>
      <c r="K270" s="172"/>
      <c r="L270" s="49"/>
      <c r="M270" s="49"/>
      <c r="N270" s="49"/>
      <c r="O270" s="49"/>
      <c r="P270" s="49"/>
      <c r="Q270" s="49"/>
      <c r="R270" s="49"/>
      <c r="S270" s="49"/>
      <c r="T270" s="49"/>
      <c r="U270" s="49"/>
      <c r="V270" s="49"/>
      <c r="W270" s="49"/>
      <c r="X270" s="49"/>
      <c r="Y270" s="49"/>
      <c r="Z270" s="49"/>
      <c r="AA270" s="49"/>
      <c r="AB270" s="49"/>
      <c r="AC270" s="49"/>
      <c r="AD270" s="49"/>
      <c r="AE270" s="49"/>
      <c r="AF270" s="49"/>
      <c r="AG270" s="49"/>
      <c r="AH270" s="49"/>
      <c r="AI270" s="49"/>
      <c r="AJ270" s="49"/>
      <c r="AK270" s="49"/>
      <c r="AL270" s="49"/>
    </row>
    <row r="271" spans="1:38" x14ac:dyDescent="0.45">
      <c r="A271" s="49"/>
      <c r="B271" s="49"/>
      <c r="C271" s="49"/>
      <c r="D271" s="49"/>
      <c r="E271" s="49"/>
      <c r="F271" s="49"/>
      <c r="G271" s="49"/>
      <c r="H271" s="49"/>
      <c r="I271" s="49"/>
      <c r="J271" s="49"/>
      <c r="K271" s="172"/>
      <c r="L271" s="49"/>
      <c r="M271" s="49"/>
      <c r="N271" s="49"/>
      <c r="O271" s="49"/>
      <c r="P271" s="49"/>
      <c r="Q271" s="49"/>
      <c r="R271" s="49"/>
      <c r="S271" s="49"/>
      <c r="T271" s="49"/>
      <c r="U271" s="49"/>
      <c r="V271" s="49"/>
      <c r="W271" s="49"/>
      <c r="X271" s="49"/>
      <c r="Y271" s="49"/>
      <c r="Z271" s="49"/>
      <c r="AA271" s="49"/>
      <c r="AB271" s="49"/>
      <c r="AC271" s="49"/>
      <c r="AD271" s="49"/>
      <c r="AE271" s="49"/>
      <c r="AF271" s="49"/>
      <c r="AG271" s="49"/>
      <c r="AH271" s="49"/>
      <c r="AI271" s="49"/>
      <c r="AJ271" s="49"/>
      <c r="AK271" s="49"/>
      <c r="AL271" s="49"/>
    </row>
    <row r="272" spans="1:38" x14ac:dyDescent="0.45">
      <c r="A272" s="49"/>
      <c r="B272" s="49"/>
      <c r="C272" s="49"/>
      <c r="D272" s="49"/>
      <c r="E272" s="49"/>
      <c r="F272" s="49"/>
      <c r="G272" s="49"/>
      <c r="H272" s="49"/>
      <c r="I272" s="49"/>
      <c r="J272" s="49"/>
      <c r="K272" s="172"/>
      <c r="L272" s="49"/>
      <c r="M272" s="49"/>
      <c r="N272" s="49"/>
      <c r="O272" s="49"/>
      <c r="P272" s="49"/>
      <c r="Q272" s="49"/>
      <c r="R272" s="49"/>
      <c r="S272" s="49"/>
      <c r="T272" s="49"/>
      <c r="U272" s="49"/>
      <c r="V272" s="49"/>
      <c r="W272" s="49"/>
      <c r="X272" s="49"/>
      <c r="Y272" s="49"/>
      <c r="Z272" s="49"/>
      <c r="AA272" s="49"/>
      <c r="AB272" s="49"/>
      <c r="AC272" s="49"/>
      <c r="AD272" s="49"/>
      <c r="AE272" s="49"/>
      <c r="AF272" s="49"/>
      <c r="AG272" s="49"/>
      <c r="AH272" s="49"/>
      <c r="AI272" s="49"/>
      <c r="AJ272" s="49"/>
      <c r="AK272" s="49"/>
      <c r="AL272" s="49"/>
    </row>
  </sheetData>
  <sheetProtection sheet="1" formatColumns="0" selectLockedCells="1"/>
  <mergeCells count="70">
    <mergeCell ref="K77:K82"/>
    <mergeCell ref="H70:H71"/>
    <mergeCell ref="A76:H76"/>
    <mergeCell ref="B123:D123"/>
    <mergeCell ref="A133:J133"/>
    <mergeCell ref="A134:J134"/>
    <mergeCell ref="A155:H155"/>
    <mergeCell ref="A156:I163"/>
    <mergeCell ref="A135:H136"/>
    <mergeCell ref="I135:I136"/>
    <mergeCell ref="J135:J136"/>
    <mergeCell ref="A164:I164"/>
    <mergeCell ref="A143:J143"/>
    <mergeCell ref="A149:C149"/>
    <mergeCell ref="A150:C150"/>
    <mergeCell ref="A151:C151"/>
    <mergeCell ref="A152:C152"/>
    <mergeCell ref="A153:C153"/>
    <mergeCell ref="A47:F47"/>
    <mergeCell ref="A48:F48"/>
    <mergeCell ref="A49:F49"/>
    <mergeCell ref="A46:F46"/>
    <mergeCell ref="A9:J9"/>
    <mergeCell ref="I15:J15"/>
    <mergeCell ref="I16:J16"/>
    <mergeCell ref="A26:J28"/>
    <mergeCell ref="G15:H15"/>
    <mergeCell ref="G16:H16"/>
    <mergeCell ref="A32:J33"/>
    <mergeCell ref="A29:J31"/>
    <mergeCell ref="A18:J19"/>
    <mergeCell ref="A20:J22"/>
    <mergeCell ref="A23:J25"/>
    <mergeCell ref="A59:H59"/>
    <mergeCell ref="A56:F56"/>
    <mergeCell ref="A57:G57"/>
    <mergeCell ref="A58:G58"/>
    <mergeCell ref="C67:D67"/>
    <mergeCell ref="A1:J1"/>
    <mergeCell ref="A2:J2"/>
    <mergeCell ref="A3:J3"/>
    <mergeCell ref="A6:J6"/>
    <mergeCell ref="A45:F45"/>
    <mergeCell ref="A42:F42"/>
    <mergeCell ref="A43:F43"/>
    <mergeCell ref="A44:F44"/>
    <mergeCell ref="A37:H37"/>
    <mergeCell ref="A38:B38"/>
    <mergeCell ref="A39:F39"/>
    <mergeCell ref="A40:F40"/>
    <mergeCell ref="A41:F41"/>
    <mergeCell ref="A35:J35"/>
    <mergeCell ref="A14:J14"/>
    <mergeCell ref="A4:J5"/>
    <mergeCell ref="F180:J181"/>
    <mergeCell ref="A8:J8"/>
    <mergeCell ref="F168:J170"/>
    <mergeCell ref="F172:J174"/>
    <mergeCell ref="F176:J178"/>
    <mergeCell ref="F179:J179"/>
    <mergeCell ref="C66:D66"/>
    <mergeCell ref="H67:H68"/>
    <mergeCell ref="C68:D68"/>
    <mergeCell ref="A50:F50"/>
    <mergeCell ref="A51:F51"/>
    <mergeCell ref="A53:H53"/>
    <mergeCell ref="A54:G54"/>
    <mergeCell ref="A55:G55"/>
    <mergeCell ref="H60:H61"/>
    <mergeCell ref="H64:H65"/>
  </mergeCells>
  <conditionalFormatting sqref="A39:F49">
    <cfRule type="expression" dxfId="3" priority="4">
      <formula>$G39=$F$38</formula>
    </cfRule>
  </conditionalFormatting>
  <conditionalFormatting sqref="A50:F50">
    <cfRule type="expression" dxfId="2" priority="3">
      <formula>$A$56=0</formula>
    </cfRule>
  </conditionalFormatting>
  <conditionalFormatting sqref="A51:F51">
    <cfRule type="expression" dxfId="1" priority="2">
      <formula>$A$56=0</formula>
    </cfRule>
  </conditionalFormatting>
  <conditionalFormatting sqref="A56:G56">
    <cfRule type="expression" dxfId="0" priority="1">
      <formula>$A$56=0</formula>
    </cfRule>
  </conditionalFormatting>
  <dataValidations count="10">
    <dataValidation type="decimal" errorStyle="warning" allowBlank="1" showInputMessage="1" showErrorMessage="1" error="Bitte Eingabewert prüfen!" sqref="H39:H51" xr:uid="{04D4C0D1-14B3-478A-95B6-12F0D2486511}">
      <formula1>0</formula1>
      <formula2>0.2</formula2>
    </dataValidation>
    <dataValidation type="date" operator="greaterThan" allowBlank="1" showInputMessage="1" showErrorMessage="1" sqref="A38:B38" xr:uid="{551FCB4E-4243-4FE7-8662-C58398E9FC4C}">
      <formula1>42005</formula1>
    </dataValidation>
    <dataValidation type="decimal" allowBlank="1" showInputMessage="1" showErrorMessage="1" sqref="E67" xr:uid="{E05BBE40-AABF-4FA8-B4A4-9EA9769ABC0C}">
      <formula1>0</formula1>
      <formula2>1</formula2>
    </dataValidation>
    <dataValidation type="decimal" errorStyle="warning" allowBlank="1" showInputMessage="1" showErrorMessage="1" error="Wert erscheint hoch, bzw darf NICHT größer 0 sein!" sqref="G65:G66" xr:uid="{27AE67CE-E183-4AFD-8934-5EF54C8BC737}">
      <formula1>-15</formula1>
      <formula2>0</formula2>
    </dataValidation>
    <dataValidation type="list" showInputMessage="1" showErrorMessage="1" sqref="G39:G51" xr:uid="{D10BFC79-AC60-48EC-9E88-2304F0B3D58C}">
      <formula1>$E$38:$F$38</formula1>
    </dataValidation>
    <dataValidation type="decimal" errorStyle="warning" allowBlank="1" showInputMessage="1" showErrorMessage="1" error="Wert muss negativ sein; über - 15 Tage ist unplausibel." sqref="G70:G71 G73:G74" xr:uid="{FB118286-4E56-4446-B9B7-FB9754C14D81}">
      <formula1>-15</formula1>
      <formula2>0</formula2>
    </dataValidation>
    <dataValidation type="decimal" errorStyle="warning" allowBlank="1" showInputMessage="1" showErrorMessage="1" error="Bitte Eingabe prüfen!" sqref="J128" xr:uid="{124F6930-9963-4A14-AABD-CBF71CD5F0DA}">
      <formula1>-0.05</formula1>
      <formula2>0.07</formula2>
    </dataValidation>
    <dataValidation type="decimal" errorStyle="warning" allowBlank="1" showInputMessage="1" showErrorMessage="1" error="Wert ist unplausibel!" sqref="D145:D146" xr:uid="{BB20B2D9-2468-431A-870C-C8E998BFF8A3}">
      <formula1>30</formula1>
      <formula2>50</formula2>
    </dataValidation>
    <dataValidation type="decimal" errorStyle="warning" allowBlank="1" showInputMessage="1" showErrorMessage="1" error="Wert ist unplausibel!" sqref="I145:I146" xr:uid="{4E7D5FF7-3512-46B1-9929-7AC8D419A5D5}">
      <formula1>8</formula1>
      <formula2>20</formula2>
    </dataValidation>
    <dataValidation type="whole" allowBlank="1" showInputMessage="1" showErrorMessage="1" error="KZ kann nur 0, 1, 2 oder 3 sein!" sqref="K128" xr:uid="{96FDAD46-356B-45C7-AF3C-152D25254AF3}">
      <formula1>0</formula1>
      <formula2>3</formula2>
    </dataValidation>
  </dataValidations>
  <hyperlinks>
    <hyperlink ref="A164" r:id="rId1" xr:uid="{7435E9DD-F41E-4E7E-AE6E-713ACFBAD355}"/>
    <hyperlink ref="F180" r:id="rId2" xr:uid="{6A8DA6A9-196F-4DF8-9027-CBC91085CE43}"/>
  </hyperlinks>
  <pageMargins left="0.7" right="0.7" top="0.78740157499999996" bottom="0.78740157499999996" header="0.3" footer="0.3"/>
  <pageSetup paperSize="9"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2">
    <tabColor rgb="FFFFFF00"/>
  </sheetPr>
  <dimension ref="A1:I48"/>
  <sheetViews>
    <sheetView zoomScale="110" zoomScaleNormal="110" workbookViewId="0">
      <selection activeCell="H11" sqref="H11"/>
    </sheetView>
  </sheetViews>
  <sheetFormatPr baseColWidth="10" defaultColWidth="9.06640625" defaultRowHeight="14.25" x14ac:dyDescent="0.45"/>
  <cols>
    <col min="1" max="12" width="9.06640625" style="49"/>
    <col min="13" max="19" width="0" style="49" hidden="1" customWidth="1"/>
    <col min="20" max="16384" width="9.06640625" style="49"/>
  </cols>
  <sheetData>
    <row r="1" spans="1:8" ht="18" x14ac:dyDescent="0.45">
      <c r="A1" s="266" t="s">
        <v>146</v>
      </c>
      <c r="B1" s="65"/>
      <c r="C1" s="65"/>
      <c r="D1" s="65"/>
      <c r="E1" s="65"/>
    </row>
    <row r="2" spans="1:8" x14ac:dyDescent="0.45">
      <c r="A2" s="267" t="s">
        <v>145</v>
      </c>
      <c r="B2" s="614">
        <v>45292</v>
      </c>
      <c r="C2" s="615"/>
      <c r="D2" s="273"/>
      <c r="E2" s="273"/>
      <c r="F2" s="268"/>
      <c r="G2" s="268"/>
      <c r="H2" s="320" t="s">
        <v>20</v>
      </c>
    </row>
    <row r="3" spans="1:8" x14ac:dyDescent="0.45">
      <c r="A3" s="269"/>
      <c r="B3" s="271"/>
      <c r="C3" s="271"/>
      <c r="D3" s="272"/>
      <c r="E3" s="272"/>
      <c r="F3" s="270"/>
      <c r="G3" s="270"/>
      <c r="H3" s="321"/>
    </row>
    <row r="4" spans="1:8" x14ac:dyDescent="0.45">
      <c r="A4" s="616" t="s">
        <v>6</v>
      </c>
      <c r="B4" s="617"/>
      <c r="C4" s="617"/>
      <c r="D4" s="617"/>
      <c r="E4" s="617"/>
      <c r="F4" s="617"/>
      <c r="G4" s="617"/>
      <c r="H4" s="322">
        <v>2.9499999999999998E-2</v>
      </c>
    </row>
    <row r="5" spans="1:8" x14ac:dyDescent="0.45">
      <c r="A5" s="616" t="s">
        <v>8</v>
      </c>
      <c r="B5" s="617"/>
      <c r="C5" s="617"/>
      <c r="D5" s="617"/>
      <c r="E5" s="617"/>
      <c r="F5" s="617"/>
      <c r="G5" s="617"/>
      <c r="H5" s="322">
        <v>1E-3</v>
      </c>
    </row>
    <row r="6" spans="1:8" x14ac:dyDescent="0.45">
      <c r="A6" s="616" t="s">
        <v>9</v>
      </c>
      <c r="B6" s="617"/>
      <c r="C6" s="617"/>
      <c r="D6" s="617"/>
      <c r="E6" s="617"/>
      <c r="F6" s="617"/>
      <c r="G6" s="617"/>
      <c r="H6" s="322">
        <v>0.1255</v>
      </c>
    </row>
    <row r="7" spans="1:8" x14ac:dyDescent="0.45">
      <c r="A7" s="616" t="s">
        <v>10</v>
      </c>
      <c r="B7" s="617"/>
      <c r="C7" s="617"/>
      <c r="D7" s="617"/>
      <c r="E7" s="617"/>
      <c r="F7" s="617"/>
      <c r="G7" s="617"/>
      <c r="H7" s="322">
        <v>3.78E-2</v>
      </c>
    </row>
    <row r="8" spans="1:8" x14ac:dyDescent="0.45">
      <c r="A8" s="616" t="s">
        <v>12</v>
      </c>
      <c r="B8" s="617"/>
      <c r="C8" s="617"/>
      <c r="D8" s="617"/>
      <c r="E8" s="617"/>
      <c r="F8" s="617"/>
      <c r="G8" s="617"/>
      <c r="H8" s="322">
        <v>1.0999999999999999E-2</v>
      </c>
    </row>
    <row r="9" spans="1:8" x14ac:dyDescent="0.45">
      <c r="A9" s="616" t="s">
        <v>241</v>
      </c>
      <c r="B9" s="617"/>
      <c r="C9" s="617"/>
      <c r="D9" s="617"/>
      <c r="E9" s="617"/>
      <c r="F9" s="617"/>
      <c r="G9" s="617"/>
      <c r="H9" s="322">
        <v>3.6999999999999998E-2</v>
      </c>
    </row>
    <row r="10" spans="1:8" x14ac:dyDescent="0.45">
      <c r="A10" s="616" t="s">
        <v>206</v>
      </c>
      <c r="B10" s="617"/>
      <c r="C10" s="617"/>
      <c r="D10" s="617"/>
      <c r="E10" s="617"/>
      <c r="F10" s="617"/>
      <c r="G10" s="617"/>
      <c r="H10" s="322">
        <v>3.5999999999999999E-3</v>
      </c>
    </row>
    <row r="11" spans="1:8" x14ac:dyDescent="0.45">
      <c r="A11" s="616" t="s">
        <v>14</v>
      </c>
      <c r="B11" s="617"/>
      <c r="C11" s="617"/>
      <c r="D11" s="617"/>
      <c r="E11" s="617"/>
      <c r="F11" s="617"/>
      <c r="G11" s="617"/>
      <c r="H11" s="322">
        <v>5.0000000000000001E-3</v>
      </c>
    </row>
    <row r="12" spans="1:8" x14ac:dyDescent="0.45">
      <c r="A12" s="616" t="s">
        <v>16</v>
      </c>
      <c r="B12" s="617"/>
      <c r="C12" s="617"/>
      <c r="D12" s="617"/>
      <c r="E12" s="617"/>
      <c r="F12" s="617"/>
      <c r="G12" s="617"/>
      <c r="H12" s="322">
        <v>7.0000000000000001E-3</v>
      </c>
    </row>
    <row r="13" spans="1:8" x14ac:dyDescent="0.45">
      <c r="A13" s="616" t="s">
        <v>17</v>
      </c>
      <c r="B13" s="617"/>
      <c r="C13" s="617"/>
      <c r="D13" s="617"/>
      <c r="E13" s="617"/>
      <c r="F13" s="617"/>
      <c r="G13" s="617"/>
      <c r="H13" s="322">
        <v>0.03</v>
      </c>
    </row>
    <row r="14" spans="1:8" x14ac:dyDescent="0.45">
      <c r="A14" s="616" t="s">
        <v>192</v>
      </c>
      <c r="B14" s="617"/>
      <c r="C14" s="617"/>
      <c r="D14" s="617"/>
      <c r="E14" s="617"/>
      <c r="F14" s="617"/>
      <c r="G14" s="617"/>
      <c r="H14" s="322">
        <v>1.5299999999999999E-2</v>
      </c>
    </row>
    <row r="15" spans="1:8" x14ac:dyDescent="0.45">
      <c r="A15" s="616" t="s">
        <v>242</v>
      </c>
      <c r="B15" s="617"/>
      <c r="C15" s="617"/>
      <c r="D15" s="617"/>
      <c r="E15" s="617"/>
      <c r="F15" s="617"/>
      <c r="G15" s="617"/>
      <c r="H15" s="322">
        <v>0.01</v>
      </c>
    </row>
    <row r="16" spans="1:8" x14ac:dyDescent="0.45">
      <c r="A16" s="622" t="s">
        <v>242</v>
      </c>
      <c r="B16" s="623"/>
      <c r="C16" s="623"/>
      <c r="D16" s="623"/>
      <c r="E16" s="623"/>
      <c r="F16" s="623"/>
      <c r="G16" s="623"/>
      <c r="H16" s="323"/>
    </row>
    <row r="17" spans="1:8" x14ac:dyDescent="0.45">
      <c r="A17" s="68" t="s">
        <v>144</v>
      </c>
      <c r="B17" s="69"/>
      <c r="C17" s="69"/>
      <c r="D17" s="69"/>
      <c r="E17" s="69"/>
      <c r="F17" s="69"/>
      <c r="G17" s="69"/>
      <c r="H17" s="169">
        <f>SUM(H4:H16)</f>
        <v>0.31269999999999998</v>
      </c>
    </row>
    <row r="18" spans="1:8" x14ac:dyDescent="0.45">
      <c r="A18" s="66"/>
      <c r="B18" s="66"/>
      <c r="C18" s="66"/>
      <c r="D18" s="66"/>
      <c r="E18" s="66"/>
      <c r="F18" s="66"/>
      <c r="G18" s="66"/>
      <c r="H18" s="66"/>
    </row>
    <row r="19" spans="1:8" x14ac:dyDescent="0.45">
      <c r="A19" s="293" t="s">
        <v>158</v>
      </c>
      <c r="B19" s="294"/>
      <c r="C19" s="294"/>
      <c r="D19" s="294"/>
      <c r="E19" s="294"/>
      <c r="F19" s="294"/>
      <c r="G19" s="273"/>
      <c r="H19" s="324"/>
    </row>
    <row r="20" spans="1:8" x14ac:dyDescent="0.45">
      <c r="A20" s="192" t="s">
        <v>199</v>
      </c>
      <c r="B20" s="193"/>
      <c r="C20" s="193"/>
      <c r="D20" s="193"/>
      <c r="E20" s="193"/>
      <c r="F20" s="42"/>
      <c r="G20" s="42"/>
      <c r="H20" s="325">
        <f>H17</f>
        <v>0.31269999999999998</v>
      </c>
    </row>
    <row r="21" spans="1:8" x14ac:dyDescent="0.45">
      <c r="A21" s="618" t="s">
        <v>156</v>
      </c>
      <c r="B21" s="619"/>
      <c r="C21" s="619"/>
      <c r="D21" s="619"/>
      <c r="E21" s="619"/>
      <c r="F21" s="619"/>
      <c r="G21" s="619"/>
      <c r="H21" s="326">
        <f>-H11</f>
        <v>-5.0000000000000001E-3</v>
      </c>
    </row>
    <row r="22" spans="1:8" x14ac:dyDescent="0.45">
      <c r="A22" s="620"/>
      <c r="B22" s="621"/>
      <c r="C22" s="621"/>
      <c r="D22" s="621"/>
      <c r="E22" s="621"/>
      <c r="F22" s="621"/>
      <c r="G22" s="621"/>
      <c r="H22" s="327"/>
    </row>
    <row r="23" spans="1:8" x14ac:dyDescent="0.45">
      <c r="A23" s="117" t="s">
        <v>159</v>
      </c>
      <c r="B23" s="118"/>
      <c r="C23" s="118"/>
      <c r="D23" s="118"/>
      <c r="E23" s="118"/>
      <c r="F23" s="171"/>
      <c r="G23" s="171"/>
      <c r="H23" s="328">
        <f>SUM(H20:H22)</f>
        <v>0.30769999999999997</v>
      </c>
    </row>
    <row r="24" spans="1:8" x14ac:dyDescent="0.45">
      <c r="A24" s="195" t="s">
        <v>43</v>
      </c>
      <c r="B24" s="285"/>
      <c r="C24" s="285"/>
      <c r="D24" s="285"/>
      <c r="E24" s="285"/>
      <c r="F24" s="273"/>
      <c r="G24" s="273"/>
      <c r="H24" s="329">
        <f>(H17+H23)/2</f>
        <v>0.31019999999999998</v>
      </c>
    </row>
    <row r="27" spans="1:8" x14ac:dyDescent="0.45">
      <c r="A27" s="624" t="s">
        <v>154</v>
      </c>
      <c r="B27" s="625"/>
      <c r="C27" s="625"/>
      <c r="D27" s="625"/>
      <c r="E27" s="625"/>
      <c r="F27" s="625"/>
      <c r="G27" s="625"/>
      <c r="H27" s="626"/>
    </row>
    <row r="28" spans="1:8" x14ac:dyDescent="0.45">
      <c r="A28" s="627"/>
      <c r="B28" s="628"/>
      <c r="C28" s="628"/>
      <c r="D28" s="628"/>
      <c r="E28" s="628"/>
      <c r="F28" s="628"/>
      <c r="G28" s="628"/>
      <c r="H28" s="629"/>
    </row>
    <row r="29" spans="1:8" x14ac:dyDescent="0.45">
      <c r="A29" s="627"/>
      <c r="B29" s="628"/>
      <c r="C29" s="628"/>
      <c r="D29" s="628"/>
      <c r="E29" s="628"/>
      <c r="F29" s="628"/>
      <c r="G29" s="628"/>
      <c r="H29" s="629"/>
    </row>
    <row r="30" spans="1:8" x14ac:dyDescent="0.45">
      <c r="A30" s="627"/>
      <c r="B30" s="628"/>
      <c r="C30" s="628"/>
      <c r="D30" s="628"/>
      <c r="E30" s="628"/>
      <c r="F30" s="628"/>
      <c r="G30" s="628"/>
      <c r="H30" s="629"/>
    </row>
    <row r="31" spans="1:8" x14ac:dyDescent="0.45">
      <c r="A31" s="630"/>
      <c r="B31" s="631"/>
      <c r="C31" s="631"/>
      <c r="D31" s="631"/>
      <c r="E31" s="631"/>
      <c r="F31" s="631"/>
      <c r="G31" s="631"/>
      <c r="H31" s="632"/>
    </row>
    <row r="33" spans="1:9" ht="14.25" customHeight="1" x14ac:dyDescent="0.45">
      <c r="A33"/>
      <c r="B33"/>
      <c r="C33"/>
      <c r="D33"/>
      <c r="E33"/>
      <c r="F33"/>
      <c r="G33"/>
      <c r="H33"/>
      <c r="I33"/>
    </row>
    <row r="34" spans="1:9" ht="14.25" customHeight="1" x14ac:dyDescent="0.45">
      <c r="A34" s="41"/>
      <c r="B34" s="347"/>
      <c r="C34" s="347"/>
      <c r="D34" s="347"/>
      <c r="E34" s="633" t="s">
        <v>297</v>
      </c>
      <c r="F34" s="633"/>
      <c r="G34" s="633"/>
      <c r="H34" s="633"/>
      <c r="I34" s="634"/>
    </row>
    <row r="35" spans="1:9" ht="14.25" customHeight="1" x14ac:dyDescent="0.45">
      <c r="A35" s="173"/>
      <c r="B35" s="343"/>
      <c r="C35" s="343"/>
      <c r="D35" s="343"/>
      <c r="E35" s="635"/>
      <c r="F35" s="635"/>
      <c r="G35" s="635"/>
      <c r="H35" s="635"/>
      <c r="I35" s="636"/>
    </row>
    <row r="36" spans="1:9" x14ac:dyDescent="0.45">
      <c r="A36" s="173"/>
      <c r="B36" s="343"/>
      <c r="C36" s="343"/>
      <c r="D36" s="343"/>
      <c r="E36" s="635"/>
      <c r="F36" s="635"/>
      <c r="G36" s="635"/>
      <c r="H36" s="635"/>
      <c r="I36" s="636"/>
    </row>
    <row r="37" spans="1:9" ht="14.25" customHeight="1" x14ac:dyDescent="0.45">
      <c r="A37" s="173"/>
      <c r="B37" s="343"/>
      <c r="C37" s="343"/>
      <c r="D37" s="343"/>
      <c r="E37" s="563"/>
      <c r="F37" s="563"/>
      <c r="G37" s="563"/>
      <c r="H37" s="563"/>
      <c r="I37" s="564"/>
    </row>
    <row r="38" spans="1:9" ht="14.25" customHeight="1" x14ac:dyDescent="0.45">
      <c r="A38" s="173"/>
      <c r="B38" s="343"/>
      <c r="C38" s="343"/>
      <c r="D38" s="343"/>
      <c r="E38" s="635" t="s">
        <v>298</v>
      </c>
      <c r="F38" s="635"/>
      <c r="G38" s="635"/>
      <c r="H38" s="635"/>
      <c r="I38" s="636"/>
    </row>
    <row r="39" spans="1:9" ht="14.25" customHeight="1" x14ac:dyDescent="0.45">
      <c r="A39" s="173"/>
      <c r="B39" s="343"/>
      <c r="C39" s="343"/>
      <c r="D39" s="343"/>
      <c r="E39" s="635"/>
      <c r="F39" s="635"/>
      <c r="G39" s="635"/>
      <c r="H39" s="635"/>
      <c r="I39" s="636"/>
    </row>
    <row r="40" spans="1:9" x14ac:dyDescent="0.45">
      <c r="A40" s="173"/>
      <c r="B40" s="343"/>
      <c r="C40" s="343"/>
      <c r="D40" s="343"/>
      <c r="E40" s="635"/>
      <c r="F40" s="635"/>
      <c r="G40" s="635"/>
      <c r="H40" s="635"/>
      <c r="I40" s="636"/>
    </row>
    <row r="41" spans="1:9" ht="14.25" customHeight="1" x14ac:dyDescent="0.45">
      <c r="A41" s="173"/>
      <c r="B41" s="343"/>
      <c r="C41" s="343"/>
      <c r="D41" s="343"/>
      <c r="E41" s="563"/>
      <c r="F41" s="563"/>
      <c r="G41" s="563"/>
      <c r="H41" s="420"/>
      <c r="I41" s="564"/>
    </row>
    <row r="42" spans="1:9" ht="14.25" customHeight="1" x14ac:dyDescent="0.45">
      <c r="A42" s="173"/>
      <c r="B42" s="343"/>
      <c r="C42" s="343"/>
      <c r="D42" s="343"/>
      <c r="E42" s="635" t="s">
        <v>299</v>
      </c>
      <c r="F42" s="635"/>
      <c r="G42" s="635"/>
      <c r="H42" s="635"/>
      <c r="I42" s="636"/>
    </row>
    <row r="43" spans="1:9" ht="14.25" customHeight="1" x14ac:dyDescent="0.45">
      <c r="A43" s="173"/>
      <c r="B43" s="343"/>
      <c r="C43" s="343"/>
      <c r="D43" s="343"/>
      <c r="E43" s="635"/>
      <c r="F43" s="635"/>
      <c r="G43" s="635"/>
      <c r="H43" s="635"/>
      <c r="I43" s="636"/>
    </row>
    <row r="44" spans="1:9" x14ac:dyDescent="0.45">
      <c r="A44" s="173"/>
      <c r="B44" s="343"/>
      <c r="C44" s="343"/>
      <c r="D44" s="343"/>
      <c r="E44" s="635"/>
      <c r="F44" s="635"/>
      <c r="G44" s="635"/>
      <c r="H44" s="635"/>
      <c r="I44" s="636"/>
    </row>
    <row r="45" spans="1:9" ht="14.25" customHeight="1" x14ac:dyDescent="0.5">
      <c r="A45" s="173"/>
      <c r="B45" s="343"/>
      <c r="C45" s="343"/>
      <c r="D45" s="343"/>
      <c r="E45" s="578" t="s">
        <v>213</v>
      </c>
      <c r="F45" s="578"/>
      <c r="G45" s="578"/>
      <c r="H45" s="578"/>
      <c r="I45" s="579"/>
    </row>
    <row r="46" spans="1:9" ht="14.25" customHeight="1" x14ac:dyDescent="0.45">
      <c r="A46" s="173"/>
      <c r="B46" s="343"/>
      <c r="C46" s="343"/>
      <c r="D46" s="343"/>
      <c r="E46" s="580" t="s">
        <v>205</v>
      </c>
      <c r="F46" s="580"/>
      <c r="G46" s="580"/>
      <c r="H46" s="580"/>
      <c r="I46" s="581"/>
    </row>
    <row r="47" spans="1:9" x14ac:dyDescent="0.45">
      <c r="A47" s="44"/>
      <c r="B47" s="345"/>
      <c r="C47" s="345"/>
      <c r="D47" s="345"/>
      <c r="E47" s="582"/>
      <c r="F47" s="582"/>
      <c r="G47" s="582"/>
      <c r="H47" s="582"/>
      <c r="I47" s="583"/>
    </row>
    <row r="48" spans="1:9" x14ac:dyDescent="0.45">
      <c r="A48"/>
      <c r="B48"/>
      <c r="C48"/>
      <c r="D48"/>
      <c r="E48"/>
      <c r="F48"/>
      <c r="G48"/>
      <c r="H48"/>
      <c r="I48"/>
    </row>
  </sheetData>
  <sheetProtection sheet="1" formatColumns="0" selectLockedCells="1"/>
  <mergeCells count="22">
    <mergeCell ref="E46:I47"/>
    <mergeCell ref="A27:H31"/>
    <mergeCell ref="E34:I36"/>
    <mergeCell ref="E38:I40"/>
    <mergeCell ref="E42:I44"/>
    <mergeCell ref="E45:I45"/>
    <mergeCell ref="B2:C2"/>
    <mergeCell ref="A4:G4"/>
    <mergeCell ref="A21:G21"/>
    <mergeCell ref="A22:G22"/>
    <mergeCell ref="A5:G5"/>
    <mergeCell ref="A16:G16"/>
    <mergeCell ref="A8:G8"/>
    <mergeCell ref="A7:G7"/>
    <mergeCell ref="A6:G6"/>
    <mergeCell ref="A9:G9"/>
    <mergeCell ref="A10:G10"/>
    <mergeCell ref="A11:G11"/>
    <mergeCell ref="A12:G12"/>
    <mergeCell ref="A13:G13"/>
    <mergeCell ref="A14:G14"/>
    <mergeCell ref="A15:G15"/>
  </mergeCells>
  <dataValidations count="3">
    <dataValidation type="decimal" errorStyle="warning" allowBlank="1" showInputMessage="1" showErrorMessage="1" error="Bitte Eingabewert prüfen!" sqref="H4:H16" xr:uid="{A553040D-961A-4674-8509-ABDEEC9919B2}">
      <formula1>0</formula1>
      <formula2>0.15</formula2>
    </dataValidation>
    <dataValidation type="date" operator="greaterThan" allowBlank="1" showInputMessage="1" showErrorMessage="1" sqref="B2:C3" xr:uid="{B9451896-2F8C-4A40-9CC5-8C81DEFEFB0D}">
      <formula1>42005</formula1>
    </dataValidation>
    <dataValidation type="decimal" errorStyle="warning" allowBlank="1" showInputMessage="1" showErrorMessage="1" error="Wert ist unplausibel!" sqref="H21:H22" xr:uid="{2BF05CBB-2ED4-4BAC-B353-B3B1E54A4FCA}">
      <formula1>-0.01</formula1>
      <formula2>0</formula2>
    </dataValidation>
  </dataValidations>
  <hyperlinks>
    <hyperlink ref="E46" r:id="rId1" xr:uid="{7C0C30B7-4445-4568-9A87-C307CDA44FCA}"/>
  </hyperlinks>
  <pageMargins left="0.7" right="0.7" top="0.75" bottom="0.75" header="0.3" footer="0.3"/>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DD14B5-7C9C-4682-9873-ED3FD6FFDB1A}">
  <sheetPr codeName="Tabelle3">
    <tabColor rgb="FF002060"/>
    <pageSetUpPr fitToPage="1"/>
  </sheetPr>
  <dimension ref="A1:J74"/>
  <sheetViews>
    <sheetView showGridLines="0" tabSelected="1" workbookViewId="0">
      <selection activeCell="A6" sqref="A6:J8"/>
    </sheetView>
  </sheetViews>
  <sheetFormatPr baseColWidth="10" defaultRowHeight="14.25" x14ac:dyDescent="0.45"/>
  <cols>
    <col min="1" max="1" width="34" customWidth="1"/>
    <col min="2" max="6" width="8" customWidth="1"/>
    <col min="7" max="7" width="10.6640625" customWidth="1"/>
  </cols>
  <sheetData>
    <row r="1" spans="1:10" ht="18" x14ac:dyDescent="0.55000000000000004">
      <c r="A1" s="660" t="s">
        <v>223</v>
      </c>
      <c r="B1" s="661"/>
      <c r="C1" s="661"/>
      <c r="D1" s="661"/>
      <c r="E1" s="661"/>
      <c r="F1" s="661"/>
      <c r="G1" s="661"/>
      <c r="H1" s="661"/>
      <c r="I1" s="661"/>
      <c r="J1" s="662"/>
    </row>
    <row r="3" spans="1:10" ht="14.25" customHeight="1" x14ac:dyDescent="0.45">
      <c r="A3" s="669" t="s">
        <v>304</v>
      </c>
      <c r="B3" s="670"/>
      <c r="C3" s="670"/>
      <c r="D3" s="670"/>
      <c r="E3" s="670"/>
      <c r="F3" s="670"/>
      <c r="G3" s="670"/>
      <c r="H3" s="670"/>
      <c r="I3" s="670"/>
      <c r="J3" s="671"/>
    </row>
    <row r="4" spans="1:10" x14ac:dyDescent="0.45">
      <c r="A4" s="672"/>
      <c r="B4" s="673"/>
      <c r="C4" s="673"/>
      <c r="D4" s="673"/>
      <c r="E4" s="673"/>
      <c r="F4" s="673"/>
      <c r="G4" s="673"/>
      <c r="H4" s="673"/>
      <c r="I4" s="673"/>
      <c r="J4" s="674"/>
    </row>
    <row r="5" spans="1:10" x14ac:dyDescent="0.45">
      <c r="A5" s="672"/>
      <c r="B5" s="673"/>
      <c r="C5" s="673"/>
      <c r="D5" s="673"/>
      <c r="E5" s="673"/>
      <c r="F5" s="673"/>
      <c r="G5" s="673"/>
      <c r="H5" s="673"/>
      <c r="I5" s="673"/>
      <c r="J5" s="674"/>
    </row>
    <row r="6" spans="1:10" ht="14.25" customHeight="1" x14ac:dyDescent="0.45">
      <c r="A6" s="672" t="s">
        <v>171</v>
      </c>
      <c r="B6" s="673"/>
      <c r="C6" s="673"/>
      <c r="D6" s="673"/>
      <c r="E6" s="673"/>
      <c r="F6" s="673"/>
      <c r="G6" s="673"/>
      <c r="H6" s="673"/>
      <c r="I6" s="673"/>
      <c r="J6" s="674"/>
    </row>
    <row r="7" spans="1:10" x14ac:dyDescent="0.45">
      <c r="A7" s="672"/>
      <c r="B7" s="673"/>
      <c r="C7" s="673"/>
      <c r="D7" s="673"/>
      <c r="E7" s="673"/>
      <c r="F7" s="673"/>
      <c r="G7" s="673"/>
      <c r="H7" s="673"/>
      <c r="I7" s="673"/>
      <c r="J7" s="674"/>
    </row>
    <row r="8" spans="1:10" x14ac:dyDescent="0.45">
      <c r="A8" s="675"/>
      <c r="B8" s="676"/>
      <c r="C8" s="676"/>
      <c r="D8" s="676"/>
      <c r="E8" s="676"/>
      <c r="F8" s="676"/>
      <c r="G8" s="676"/>
      <c r="H8" s="676"/>
      <c r="I8" s="676"/>
      <c r="J8" s="677"/>
    </row>
    <row r="9" spans="1:10" x14ac:dyDescent="0.45">
      <c r="A9" s="434"/>
      <c r="B9" s="434"/>
      <c r="C9" s="434"/>
      <c r="D9" s="434"/>
      <c r="E9" s="434"/>
      <c r="F9" s="434"/>
      <c r="G9" s="434"/>
      <c r="H9" s="434"/>
      <c r="I9" s="434"/>
      <c r="J9" s="434"/>
    </row>
    <row r="10" spans="1:10" ht="17.350000000000001" customHeight="1" x14ac:dyDescent="0.45">
      <c r="A10" s="637" t="s">
        <v>265</v>
      </c>
      <c r="B10" s="637"/>
      <c r="C10" s="637"/>
      <c r="D10" s="637"/>
      <c r="E10" s="637"/>
      <c r="F10" s="637"/>
      <c r="G10" s="637"/>
      <c r="H10" s="637"/>
      <c r="I10" s="637"/>
      <c r="J10" s="637"/>
    </row>
    <row r="11" spans="1:10" ht="17.350000000000001" customHeight="1" x14ac:dyDescent="0.45">
      <c r="A11" s="638" t="s">
        <v>266</v>
      </c>
      <c r="B11" s="639"/>
      <c r="C11" s="639"/>
      <c r="D11" s="639"/>
      <c r="E11" s="639"/>
      <c r="F11" s="639"/>
      <c r="G11" s="639"/>
      <c r="H11" s="640"/>
      <c r="I11" s="681" t="s">
        <v>267</v>
      </c>
      <c r="J11" s="681"/>
    </row>
    <row r="12" spans="1:10" ht="17.350000000000001" customHeight="1" x14ac:dyDescent="0.45">
      <c r="A12" s="534" t="str">
        <f ca="1">IFERROR(INDIRECT(I12&amp;"!A4"),"")</f>
        <v>Baugewerbe und Bauindustrie und BUAG</v>
      </c>
      <c r="B12" s="535"/>
      <c r="C12" s="535"/>
      <c r="D12" s="535"/>
      <c r="E12" s="535"/>
      <c r="F12" s="535"/>
      <c r="G12" s="535"/>
      <c r="H12" s="536"/>
      <c r="I12" s="528" t="str">
        <f ca="1">Baugewerbe!C10</f>
        <v>Baugewerbe</v>
      </c>
      <c r="J12" s="529"/>
    </row>
    <row r="13" spans="1:10" ht="17.350000000000001" customHeight="1" x14ac:dyDescent="0.45">
      <c r="A13" s="537" t="str">
        <f t="shared" ref="A13" ca="1" si="0">IFERROR(INDIRECT(I13&amp;"!A4"),"")</f>
        <v>Bauhilfsgewerbe (Trockenbau) und BUAG</v>
      </c>
      <c r="B13" s="538"/>
      <c r="C13" s="538"/>
      <c r="D13" s="538"/>
      <c r="E13" s="538"/>
      <c r="F13" s="538"/>
      <c r="G13" s="538"/>
      <c r="H13" s="539"/>
      <c r="I13" s="530" t="str">
        <f ca="1">Trockenbau_Bauhilfgsgew!C10</f>
        <v>Trockenbau_Bauhilfgsgew</v>
      </c>
      <c r="J13" s="531"/>
    </row>
    <row r="14" spans="1:10" ht="17.350000000000001" customHeight="1" x14ac:dyDescent="0.45">
      <c r="A14" s="537" t="str">
        <f t="shared" ref="A14:A22" ca="1" si="1">IFERROR(INDIRECT(I14&amp;"!A4"),"")</f>
        <v>Dachdecker (Wien) und BUAG</v>
      </c>
      <c r="B14" s="538"/>
      <c r="C14" s="538"/>
      <c r="D14" s="538"/>
      <c r="E14" s="538"/>
      <c r="F14" s="538"/>
      <c r="G14" s="538"/>
      <c r="H14" s="539"/>
      <c r="I14" s="530" t="str">
        <f ca="1">Dachdecker_Wien!C10</f>
        <v>Dachdecker_Wien</v>
      </c>
      <c r="J14" s="531"/>
    </row>
    <row r="15" spans="1:10" ht="17.350000000000001" customHeight="1" x14ac:dyDescent="0.45">
      <c r="A15" s="537" t="str">
        <f t="shared" ca="1" si="1"/>
        <v>Denkmal-, Fassaden- und Gebäudereinigung</v>
      </c>
      <c r="B15" s="538"/>
      <c r="C15" s="538"/>
      <c r="D15" s="538"/>
      <c r="E15" s="538"/>
      <c r="F15" s="538"/>
      <c r="G15" s="538"/>
      <c r="H15" s="539"/>
      <c r="I15" s="530" t="str">
        <f ca="1">Reinigungsgewerbe!C10</f>
        <v>Reinigungsgewerbe</v>
      </c>
      <c r="J15" s="531"/>
    </row>
    <row r="16" spans="1:10" ht="17.350000000000001" customHeight="1" x14ac:dyDescent="0.45">
      <c r="A16" s="537" t="str">
        <f t="shared" ca="1" si="1"/>
        <v>Eisen- und Metallverarbeitende Gewerbe (Elektriker, Installateur, Schlosser etc)</v>
      </c>
      <c r="B16" s="538"/>
      <c r="C16" s="538"/>
      <c r="D16" s="538"/>
      <c r="E16" s="538"/>
      <c r="F16" s="538"/>
      <c r="G16" s="538"/>
      <c r="H16" s="539"/>
      <c r="I16" s="530" t="str">
        <f ca="1">Eisen_Metallv_Gew!C10</f>
        <v>Eisen_Metallv_Gew</v>
      </c>
      <c r="J16" s="531"/>
    </row>
    <row r="17" spans="1:10" ht="17.350000000000001" customHeight="1" x14ac:dyDescent="0.45">
      <c r="A17" s="537" t="str">
        <f t="shared" ca="1" si="1"/>
        <v>Gärtner und Landschaftsgärtner</v>
      </c>
      <c r="B17" s="538"/>
      <c r="C17" s="538"/>
      <c r="D17" s="538"/>
      <c r="E17" s="538"/>
      <c r="F17" s="538"/>
      <c r="G17" s="538"/>
      <c r="H17" s="539"/>
      <c r="I17" s="530" t="str">
        <f ca="1">Gärtner!C10</f>
        <v>Gärtner</v>
      </c>
      <c r="J17" s="531"/>
    </row>
    <row r="18" spans="1:10" ht="17.350000000000001" customHeight="1" x14ac:dyDescent="0.45">
      <c r="A18" s="540" t="str">
        <f t="shared" ca="1" si="1"/>
        <v>Hafner, Platten- und Fliesenleger und BUAG</v>
      </c>
      <c r="B18" s="541"/>
      <c r="C18" s="541"/>
      <c r="D18" s="541"/>
      <c r="E18" s="541"/>
      <c r="F18" s="541"/>
      <c r="G18" s="541"/>
      <c r="H18" s="542"/>
      <c r="I18" s="530" t="str">
        <f ca="1">Hafner_Platten_Fliesen!C10</f>
        <v>Hafner_Platten_Fliesen</v>
      </c>
      <c r="J18" s="531"/>
    </row>
    <row r="19" spans="1:10" ht="17.350000000000001" customHeight="1" x14ac:dyDescent="0.45">
      <c r="A19" s="537" t="str">
        <f t="shared" ca="1" si="1"/>
        <v>Maler, Lackierer und Schilderhersteller (ohne BUAG!)</v>
      </c>
      <c r="B19" s="538"/>
      <c r="C19" s="538"/>
      <c r="D19" s="538"/>
      <c r="E19" s="538"/>
      <c r="F19" s="538"/>
      <c r="G19" s="538"/>
      <c r="H19" s="539"/>
      <c r="I19" s="530" t="str">
        <f ca="1">Maler_ohneBUAG!C10</f>
        <v>Maler_ohneBUAG</v>
      </c>
      <c r="J19" s="531"/>
    </row>
    <row r="20" spans="1:10" ht="17.350000000000001" customHeight="1" x14ac:dyDescent="0.45">
      <c r="A20" s="537" t="str">
        <f t="shared" ca="1" si="1"/>
        <v>Maler, Lackierer und Schilderhersteller mit BUAG</v>
      </c>
      <c r="B20" s="538"/>
      <c r="C20" s="538"/>
      <c r="D20" s="538"/>
      <c r="E20" s="538"/>
      <c r="F20" s="538"/>
      <c r="G20" s="538"/>
      <c r="H20" s="539"/>
      <c r="I20" s="530" t="str">
        <f ca="1">Maler_mitBUAG!C10</f>
        <v>Maler_mitBUAG</v>
      </c>
      <c r="J20" s="531"/>
    </row>
    <row r="21" spans="1:10" ht="17.350000000000001" customHeight="1" x14ac:dyDescent="0.45">
      <c r="A21" s="537" t="str">
        <f t="shared" ca="1" si="1"/>
        <v>Tapezierer</v>
      </c>
      <c r="B21" s="538"/>
      <c r="C21" s="538"/>
      <c r="D21" s="538"/>
      <c r="E21" s="538"/>
      <c r="F21" s="538"/>
      <c r="G21" s="538"/>
      <c r="H21" s="539"/>
      <c r="I21" s="530" t="str">
        <f ca="1">Tapezierer!C10</f>
        <v>Tapezierer</v>
      </c>
      <c r="J21" s="531"/>
    </row>
    <row r="22" spans="1:10" ht="17.350000000000001" customHeight="1" x14ac:dyDescent="0.45">
      <c r="A22" s="537" t="str">
        <f t="shared" ca="1" si="1"/>
        <v>Tischler und Holzgestalter</v>
      </c>
      <c r="B22" s="538"/>
      <c r="C22" s="538"/>
      <c r="D22" s="538"/>
      <c r="E22" s="538"/>
      <c r="F22" s="538"/>
      <c r="G22" s="538"/>
      <c r="H22" s="539"/>
      <c r="I22" s="530" t="str">
        <f ca="1">Tischler!C10</f>
        <v>Tischler</v>
      </c>
      <c r="J22" s="531"/>
    </row>
    <row r="23" spans="1:10" x14ac:dyDescent="0.45">
      <c r="A23" s="537" t="str">
        <f t="shared" ref="A23:A24" ca="1" si="2">IFERROR(INDIRECT(I23&amp;"!A4"),"")</f>
        <v/>
      </c>
      <c r="B23" s="538"/>
      <c r="C23" s="538"/>
      <c r="D23" s="538"/>
      <c r="E23" s="538"/>
      <c r="F23" s="538"/>
      <c r="G23" s="538"/>
      <c r="H23" s="539"/>
      <c r="I23" s="530"/>
      <c r="J23" s="531"/>
    </row>
    <row r="24" spans="1:10" x14ac:dyDescent="0.45">
      <c r="A24" s="543" t="str">
        <f t="shared" ca="1" si="2"/>
        <v/>
      </c>
      <c r="B24" s="544"/>
      <c r="C24" s="544"/>
      <c r="D24" s="544"/>
      <c r="E24" s="544"/>
      <c r="F24" s="544"/>
      <c r="G24" s="544"/>
      <c r="H24" s="545"/>
      <c r="I24" s="532"/>
      <c r="J24" s="533"/>
    </row>
    <row r="25" spans="1:10" x14ac:dyDescent="0.45">
      <c r="A25" s="434"/>
      <c r="B25" s="434"/>
      <c r="C25" s="434"/>
      <c r="D25" s="434"/>
      <c r="E25" s="434"/>
      <c r="F25" s="434"/>
      <c r="G25" s="434"/>
      <c r="H25" s="434"/>
      <c r="I25" s="434"/>
      <c r="J25" s="434"/>
    </row>
    <row r="26" spans="1:10" x14ac:dyDescent="0.45">
      <c r="A26" s="376"/>
      <c r="B26" s="376"/>
      <c r="C26" s="376"/>
      <c r="D26" s="376"/>
      <c r="E26" s="376"/>
      <c r="F26" s="376"/>
      <c r="G26" s="376"/>
      <c r="H26" s="376"/>
      <c r="I26" s="376"/>
      <c r="J26" s="376"/>
    </row>
    <row r="27" spans="1:10" x14ac:dyDescent="0.45">
      <c r="A27" s="377" t="s">
        <v>184</v>
      </c>
      <c r="B27" s="663">
        <f>'DPNK-Stamm'!B2:C2</f>
        <v>45292</v>
      </c>
      <c r="C27" s="664"/>
      <c r="D27" s="377"/>
      <c r="E27" s="378"/>
      <c r="F27" s="379"/>
      <c r="G27" s="665" t="s">
        <v>268</v>
      </c>
      <c r="H27" s="666"/>
      <c r="I27" s="667">
        <v>45406</v>
      </c>
      <c r="J27" s="668"/>
    </row>
    <row r="28" spans="1:10" x14ac:dyDescent="0.45">
      <c r="A28" s="398"/>
      <c r="B28" s="406"/>
      <c r="C28" s="406"/>
      <c r="D28" s="398"/>
      <c r="E28" s="398"/>
      <c r="F28" s="398"/>
      <c r="G28" s="407"/>
      <c r="H28" s="407"/>
      <c r="I28" s="406"/>
      <c r="J28" s="406"/>
    </row>
    <row r="29" spans="1:10" x14ac:dyDescent="0.45">
      <c r="A29" s="678" t="s">
        <v>219</v>
      </c>
      <c r="B29" s="679"/>
      <c r="C29" s="679"/>
      <c r="D29" s="679"/>
      <c r="E29" s="679"/>
      <c r="F29" s="679"/>
      <c r="G29" s="679"/>
      <c r="H29" s="679"/>
      <c r="I29" s="679"/>
      <c r="J29" s="680"/>
    </row>
    <row r="30" spans="1:10" ht="21" customHeight="1" x14ac:dyDescent="0.45">
      <c r="A30" s="648" t="s">
        <v>172</v>
      </c>
      <c r="B30" s="648" t="s">
        <v>200</v>
      </c>
      <c r="C30" s="648" t="s">
        <v>107</v>
      </c>
      <c r="D30" s="648" t="s">
        <v>109</v>
      </c>
      <c r="E30" s="648" t="s">
        <v>111</v>
      </c>
      <c r="F30" s="648" t="s">
        <v>113</v>
      </c>
      <c r="G30" s="653" t="s">
        <v>284</v>
      </c>
      <c r="H30" s="666" t="s">
        <v>224</v>
      </c>
      <c r="I30" s="651"/>
      <c r="J30" s="570" t="s">
        <v>201</v>
      </c>
    </row>
    <row r="31" spans="1:10" ht="21" customHeight="1" x14ac:dyDescent="0.45">
      <c r="A31" s="649"/>
      <c r="B31" s="649"/>
      <c r="C31" s="649"/>
      <c r="D31" s="649"/>
      <c r="E31" s="649"/>
      <c r="F31" s="649"/>
      <c r="G31" s="654"/>
      <c r="H31" s="651" t="s">
        <v>168</v>
      </c>
      <c r="I31" s="656" t="s">
        <v>286</v>
      </c>
      <c r="J31" s="657"/>
    </row>
    <row r="32" spans="1:10" ht="21" customHeight="1" x14ac:dyDescent="0.45">
      <c r="A32" s="650"/>
      <c r="B32" s="650"/>
      <c r="C32" s="650"/>
      <c r="D32" s="650"/>
      <c r="E32" s="650"/>
      <c r="F32" s="650"/>
      <c r="G32" s="655"/>
      <c r="H32" s="652"/>
      <c r="I32" s="658"/>
      <c r="J32" s="659"/>
    </row>
    <row r="33" spans="1:10" s="553" customFormat="1" ht="21" hidden="1" customHeight="1" x14ac:dyDescent="0.45">
      <c r="A33" s="546" t="s">
        <v>274</v>
      </c>
      <c r="B33" s="547" t="s">
        <v>275</v>
      </c>
      <c r="C33" s="548" t="s">
        <v>276</v>
      </c>
      <c r="D33" s="527" t="s">
        <v>277</v>
      </c>
      <c r="E33" s="548" t="s">
        <v>278</v>
      </c>
      <c r="F33" s="549" t="s">
        <v>279</v>
      </c>
      <c r="G33" s="568" t="s">
        <v>280</v>
      </c>
      <c r="H33" s="550"/>
      <c r="I33" s="551"/>
      <c r="J33" s="552" t="s">
        <v>281</v>
      </c>
    </row>
    <row r="34" spans="1:10" ht="30" customHeight="1" x14ac:dyDescent="0.45">
      <c r="A34" s="521" t="str">
        <f ca="1">IFERROR(INDIRECT($I12&amp;A$33),"")</f>
        <v>Baugewerbe und Bauindustrie und BUAG</v>
      </c>
      <c r="B34" s="526">
        <f t="shared" ref="B34" ca="1" si="3">IFERROR(INDIRECT($I12&amp;B$33),"")</f>
        <v>0.28739999999999999</v>
      </c>
      <c r="C34" s="526">
        <f ca="1">IFERROR(ROUNDUP(INDIRECT($I12&amp;C$33),3),"")</f>
        <v>0.23699999999999999</v>
      </c>
      <c r="D34" s="526">
        <f t="shared" ref="D34:E34" ca="1" si="4">IFERROR(ROUNDUP(INDIRECT($I12&amp;D$33),3),"")</f>
        <v>0</v>
      </c>
      <c r="E34" s="526">
        <f t="shared" ca="1" si="4"/>
        <v>0.14599999999999999</v>
      </c>
      <c r="F34" s="526">
        <f ca="1">IFERROR(ROUNDUP(INDIRECT($I12&amp;F$33),3),"")</f>
        <v>0.56899999999999995</v>
      </c>
      <c r="G34" s="569">
        <f ca="1">SUM(C34:F34)</f>
        <v>0.95199999999999996</v>
      </c>
      <c r="H34" s="526">
        <f ca="1">SUM(B34,G34)</f>
        <v>1.2393999999999998</v>
      </c>
      <c r="I34" s="526">
        <f ca="1">SUM(B34,J34)</f>
        <v>1.1073999999999999</v>
      </c>
      <c r="J34" s="554">
        <f ca="1">IFERROR(ROUNDUP(INDIRECT($I12&amp;J$33),3),"")</f>
        <v>0.82</v>
      </c>
    </row>
    <row r="35" spans="1:10" ht="30" customHeight="1" x14ac:dyDescent="0.45">
      <c r="A35" s="521" t="str">
        <f t="shared" ref="A35:B35" ca="1" si="5">IFERROR(INDIRECT($I13&amp;A$33),"")</f>
        <v>Bauhilfsgewerbe (Trockenbau) und BUAG</v>
      </c>
      <c r="B35" s="526">
        <f t="shared" ca="1" si="5"/>
        <v>0.28039999999999998</v>
      </c>
      <c r="C35" s="526">
        <f t="shared" ref="C35:F35" ca="1" si="6">IFERROR(ROUNDUP(INDIRECT($I13&amp;C$33),3),"")</f>
        <v>0.22900000000000001</v>
      </c>
      <c r="D35" s="526">
        <f t="shared" ca="1" si="6"/>
        <v>0</v>
      </c>
      <c r="E35" s="526">
        <f t="shared" ca="1" si="6"/>
        <v>0.159</v>
      </c>
      <c r="F35" s="526">
        <f t="shared" ca="1" si="6"/>
        <v>0.501</v>
      </c>
      <c r="G35" s="569">
        <f t="shared" ref="G35:G45" ca="1" si="7">SUM(C35:F35)</f>
        <v>0.88900000000000001</v>
      </c>
      <c r="H35" s="526">
        <f t="shared" ref="H35:H45" ca="1" si="8">SUM(B35,G35)</f>
        <v>1.1694</v>
      </c>
      <c r="I35" s="526">
        <f t="shared" ref="I35:I45" ca="1" si="9">SUM(B35,J35)</f>
        <v>1.0474000000000001</v>
      </c>
      <c r="J35" s="554">
        <f t="shared" ref="J35:J45" ca="1" si="10">IFERROR(ROUNDUP(INDIRECT($I13&amp;J$33),3),"")</f>
        <v>0.76700000000000002</v>
      </c>
    </row>
    <row r="36" spans="1:10" ht="30" customHeight="1" x14ac:dyDescent="0.45">
      <c r="A36" s="521" t="str">
        <f t="shared" ref="A36:B36" ca="1" si="11">IFERROR(INDIRECT($I14&amp;A$33),"")</f>
        <v>Dachdecker (Wien) und BUAG</v>
      </c>
      <c r="B36" s="526">
        <f t="shared" ca="1" si="11"/>
        <v>0.28739999999999999</v>
      </c>
      <c r="C36" s="526">
        <f t="shared" ref="C36:F36" ca="1" si="12">IFERROR(ROUNDUP(INDIRECT($I14&amp;C$33),3),"")</f>
        <v>0.23699999999999999</v>
      </c>
      <c r="D36" s="526">
        <f t="shared" ca="1" si="12"/>
        <v>0</v>
      </c>
      <c r="E36" s="526">
        <f t="shared" ca="1" si="12"/>
        <v>0</v>
      </c>
      <c r="F36" s="526">
        <f t="shared" ca="1" si="12"/>
        <v>0.72399999999999998</v>
      </c>
      <c r="G36" s="569">
        <f t="shared" ca="1" si="7"/>
        <v>0.96099999999999997</v>
      </c>
      <c r="H36" s="526">
        <f t="shared" ca="1" si="8"/>
        <v>1.2484</v>
      </c>
      <c r="I36" s="526">
        <f t="shared" ca="1" si="9"/>
        <v>1.1124000000000001</v>
      </c>
      <c r="J36" s="554">
        <f t="shared" ca="1" si="10"/>
        <v>0.82499999999999996</v>
      </c>
    </row>
    <row r="37" spans="1:10" ht="30" customHeight="1" x14ac:dyDescent="0.45">
      <c r="A37" s="521" t="str">
        <f t="shared" ref="A37:B37" ca="1" si="13">IFERROR(INDIRECT($I15&amp;A$33),"")</f>
        <v>Denkmal-, Fassaden- und Gebäudereinigung</v>
      </c>
      <c r="B37" s="526">
        <f t="shared" ca="1" si="13"/>
        <v>0.29569999999999996</v>
      </c>
      <c r="C37" s="526">
        <f t="shared" ref="C37:F37" ca="1" si="14">IFERROR(ROUNDUP(INDIRECT($I15&amp;C$33),3),"")</f>
        <v>0.66600000000000004</v>
      </c>
      <c r="D37" s="526">
        <f t="shared" ca="1" si="14"/>
        <v>0</v>
      </c>
      <c r="E37" s="526">
        <f t="shared" ca="1" si="14"/>
        <v>0</v>
      </c>
      <c r="F37" s="526">
        <f t="shared" ca="1" si="14"/>
        <v>0</v>
      </c>
      <c r="G37" s="569">
        <f t="shared" ca="1" si="7"/>
        <v>0.66600000000000004</v>
      </c>
      <c r="H37" s="526">
        <f t="shared" ca="1" si="8"/>
        <v>0.9617</v>
      </c>
      <c r="I37" s="526">
        <f t="shared" ca="1" si="9"/>
        <v>0.9617</v>
      </c>
      <c r="J37" s="554">
        <f t="shared" ca="1" si="10"/>
        <v>0.66600000000000004</v>
      </c>
    </row>
    <row r="38" spans="1:10" ht="30" customHeight="1" x14ac:dyDescent="0.45">
      <c r="A38" s="521" t="str">
        <f t="shared" ref="A38:B38" ca="1" si="15">IFERROR(INDIRECT($I16&amp;A$33),"")</f>
        <v>Eisen- und Metallverarbeitende Gewerbe (Elektriker, Installateur, Schlosser etc)</v>
      </c>
      <c r="B38" s="526">
        <f t="shared" ca="1" si="15"/>
        <v>0.29569999999999996</v>
      </c>
      <c r="C38" s="526">
        <f t="shared" ref="C38:F38" ca="1" si="16">IFERROR(ROUNDUP(INDIRECT($I16&amp;C$33),3),"")</f>
        <v>0.39100000000000001</v>
      </c>
      <c r="D38" s="526">
        <f t="shared" ca="1" si="16"/>
        <v>0</v>
      </c>
      <c r="E38" s="526">
        <f t="shared" ca="1" si="16"/>
        <v>0</v>
      </c>
      <c r="F38" s="526">
        <f t="shared" ca="1" si="16"/>
        <v>0.27600000000000002</v>
      </c>
      <c r="G38" s="569">
        <f t="shared" ca="1" si="7"/>
        <v>0.66700000000000004</v>
      </c>
      <c r="H38" s="526">
        <f t="shared" ca="1" si="8"/>
        <v>0.9627</v>
      </c>
      <c r="I38" s="526">
        <f t="shared" ca="1" si="9"/>
        <v>0.95069999999999999</v>
      </c>
      <c r="J38" s="554">
        <f t="shared" ca="1" si="10"/>
        <v>0.65500000000000003</v>
      </c>
    </row>
    <row r="39" spans="1:10" ht="30" customHeight="1" x14ac:dyDescent="0.45">
      <c r="A39" s="521" t="str">
        <f t="shared" ref="A39:B39" ca="1" si="17">IFERROR(INDIRECT($I17&amp;A$33),"")</f>
        <v>Gärtner und Landschaftsgärtner</v>
      </c>
      <c r="B39" s="526">
        <f t="shared" ca="1" si="17"/>
        <v>0.29569999999999996</v>
      </c>
      <c r="C39" s="526">
        <f t="shared" ref="C39:F39" ca="1" si="18">IFERROR(ROUNDUP(INDIRECT($I17&amp;C$33),3),"")</f>
        <v>0.66600000000000004</v>
      </c>
      <c r="D39" s="526">
        <f t="shared" ca="1" si="18"/>
        <v>0</v>
      </c>
      <c r="E39" s="526">
        <f t="shared" ca="1" si="18"/>
        <v>0</v>
      </c>
      <c r="F39" s="526">
        <f t="shared" ca="1" si="18"/>
        <v>0</v>
      </c>
      <c r="G39" s="569">
        <f t="shared" ca="1" si="7"/>
        <v>0.66600000000000004</v>
      </c>
      <c r="H39" s="526">
        <f t="shared" ca="1" si="8"/>
        <v>0.9617</v>
      </c>
      <c r="I39" s="526">
        <f t="shared" ca="1" si="9"/>
        <v>0.9617</v>
      </c>
      <c r="J39" s="554">
        <f t="shared" ca="1" si="10"/>
        <v>0.66600000000000004</v>
      </c>
    </row>
    <row r="40" spans="1:10" ht="30" customHeight="1" x14ac:dyDescent="0.45">
      <c r="A40" s="521" t="str">
        <f t="shared" ref="A40:B40" ca="1" si="19">IFERROR(INDIRECT($I18&amp;A$33),"")</f>
        <v>Hafner, Platten- und Fliesenleger und BUAG</v>
      </c>
      <c r="B40" s="526">
        <f t="shared" ca="1" si="19"/>
        <v>0.28039999999999998</v>
      </c>
      <c r="C40" s="526">
        <f t="shared" ref="C40:F40" ca="1" si="20">IFERROR(ROUNDUP(INDIRECT($I18&amp;C$33),3),"")</f>
        <v>0.22900000000000001</v>
      </c>
      <c r="D40" s="526">
        <f t="shared" ca="1" si="20"/>
        <v>0.13800000000000001</v>
      </c>
      <c r="E40" s="526">
        <f t="shared" ca="1" si="20"/>
        <v>0</v>
      </c>
      <c r="F40" s="526">
        <f t="shared" ca="1" si="20"/>
        <v>0.501</v>
      </c>
      <c r="G40" s="569">
        <f t="shared" ca="1" si="7"/>
        <v>0.86799999999999999</v>
      </c>
      <c r="H40" s="526">
        <f t="shared" ca="1" si="8"/>
        <v>1.1484000000000001</v>
      </c>
      <c r="I40" s="526">
        <f t="shared" ca="1" si="9"/>
        <v>1.0504</v>
      </c>
      <c r="J40" s="554">
        <f t="shared" ca="1" si="10"/>
        <v>0.77</v>
      </c>
    </row>
    <row r="41" spans="1:10" ht="30" customHeight="1" x14ac:dyDescent="0.45">
      <c r="A41" s="521" t="str">
        <f t="shared" ref="A41:B41" ca="1" si="21">IFERROR(INDIRECT($I19&amp;A$33),"")</f>
        <v>Maler, Lackierer und Schilderhersteller (ohne BUAG!)</v>
      </c>
      <c r="B41" s="526">
        <f t="shared" ca="1" si="21"/>
        <v>0.29569999999999996</v>
      </c>
      <c r="C41" s="526">
        <f t="shared" ref="C41:F41" ca="1" si="22">IFERROR(ROUNDUP(INDIRECT($I19&amp;C$33),3),"")</f>
        <v>0.66200000000000003</v>
      </c>
      <c r="D41" s="526">
        <f t="shared" ca="1" si="22"/>
        <v>0</v>
      </c>
      <c r="E41" s="526">
        <f t="shared" ca="1" si="22"/>
        <v>0</v>
      </c>
      <c r="F41" s="526">
        <f t="shared" ca="1" si="22"/>
        <v>0</v>
      </c>
      <c r="G41" s="569">
        <f t="shared" ca="1" si="7"/>
        <v>0.66200000000000003</v>
      </c>
      <c r="H41" s="526">
        <f t="shared" ca="1" si="8"/>
        <v>0.9577</v>
      </c>
      <c r="I41" s="526">
        <f t="shared" ca="1" si="9"/>
        <v>0.9577</v>
      </c>
      <c r="J41" s="554">
        <f t="shared" ca="1" si="10"/>
        <v>0.66200000000000003</v>
      </c>
    </row>
    <row r="42" spans="1:10" ht="30" customHeight="1" x14ac:dyDescent="0.45">
      <c r="A42" s="521" t="str">
        <f t="shared" ref="A42:B42" ca="1" si="23">IFERROR(INDIRECT($I20&amp;A$33),"")</f>
        <v>Maler, Lackierer und Schilderhersteller mit BUAG</v>
      </c>
      <c r="B42" s="526">
        <f t="shared" ca="1" si="23"/>
        <v>0.28039999999999998</v>
      </c>
      <c r="C42" s="526">
        <f t="shared" ref="C42:F42" ca="1" si="24">IFERROR(ROUNDUP(INDIRECT($I20&amp;C$33),3),"")</f>
        <v>0.36</v>
      </c>
      <c r="D42" s="526">
        <f t="shared" ca="1" si="24"/>
        <v>0</v>
      </c>
      <c r="E42" s="526">
        <f t="shared" ca="1" si="24"/>
        <v>0</v>
      </c>
      <c r="F42" s="526">
        <f t="shared" ca="1" si="24"/>
        <v>0.501</v>
      </c>
      <c r="G42" s="569">
        <f t="shared" ca="1" si="7"/>
        <v>0.86099999999999999</v>
      </c>
      <c r="H42" s="526">
        <f t="shared" ca="1" si="8"/>
        <v>1.1414</v>
      </c>
      <c r="I42" s="526">
        <f t="shared" ca="1" si="9"/>
        <v>1.0464</v>
      </c>
      <c r="J42" s="554">
        <f t="shared" ca="1" si="10"/>
        <v>0.76600000000000001</v>
      </c>
    </row>
    <row r="43" spans="1:10" ht="30" customHeight="1" x14ac:dyDescent="0.45">
      <c r="A43" s="521" t="str">
        <f t="shared" ref="A43:B43" ca="1" si="25">IFERROR(INDIRECT($I21&amp;A$33),"")</f>
        <v>Tapezierer</v>
      </c>
      <c r="B43" s="526">
        <f t="shared" ca="1" si="25"/>
        <v>0.29569999999999996</v>
      </c>
      <c r="C43" s="526">
        <f t="shared" ref="C43:F43" ca="1" si="26">IFERROR(ROUNDUP(INDIRECT($I21&amp;C$33),3),"")</f>
        <v>0.67300000000000004</v>
      </c>
      <c r="D43" s="526">
        <f t="shared" ca="1" si="26"/>
        <v>0</v>
      </c>
      <c r="E43" s="526">
        <f t="shared" ca="1" si="26"/>
        <v>0</v>
      </c>
      <c r="F43" s="526">
        <f t="shared" ca="1" si="26"/>
        <v>0</v>
      </c>
      <c r="G43" s="569">
        <f t="shared" ca="1" si="7"/>
        <v>0.67300000000000004</v>
      </c>
      <c r="H43" s="526">
        <f t="shared" ca="1" si="8"/>
        <v>0.96870000000000001</v>
      </c>
      <c r="I43" s="526">
        <f t="shared" ca="1" si="9"/>
        <v>0.96870000000000001</v>
      </c>
      <c r="J43" s="554">
        <f t="shared" ca="1" si="10"/>
        <v>0.67300000000000004</v>
      </c>
    </row>
    <row r="44" spans="1:10" ht="30" customHeight="1" x14ac:dyDescent="0.45">
      <c r="A44" s="521" t="str">
        <f t="shared" ref="A44:B44" ca="1" si="27">IFERROR(INDIRECT($I22&amp;A$33),"")</f>
        <v>Tischler und Holzgestalter</v>
      </c>
      <c r="B44" s="526">
        <f t="shared" ca="1" si="27"/>
        <v>0.29569999999999996</v>
      </c>
      <c r="C44" s="526">
        <f t="shared" ref="C44:F44" ca="1" si="28">IFERROR(ROUNDUP(INDIRECT($I22&amp;C$33),3),"")</f>
        <v>0.65900000000000003</v>
      </c>
      <c r="D44" s="526">
        <f t="shared" ca="1" si="28"/>
        <v>0</v>
      </c>
      <c r="E44" s="526">
        <f t="shared" ca="1" si="28"/>
        <v>0</v>
      </c>
      <c r="F44" s="526">
        <f t="shared" ca="1" si="28"/>
        <v>0</v>
      </c>
      <c r="G44" s="569">
        <f t="shared" ca="1" si="7"/>
        <v>0.65900000000000003</v>
      </c>
      <c r="H44" s="526">
        <f t="shared" ca="1" si="8"/>
        <v>0.95469999999999999</v>
      </c>
      <c r="I44" s="526">
        <f t="shared" ca="1" si="9"/>
        <v>0.95469999999999999</v>
      </c>
      <c r="J44" s="554">
        <f t="shared" ca="1" si="10"/>
        <v>0.65900000000000003</v>
      </c>
    </row>
    <row r="45" spans="1:10" ht="30" customHeight="1" x14ac:dyDescent="0.45">
      <c r="A45" s="555" t="str">
        <f t="shared" ref="A45:B45" ca="1" si="29">IFERROR(INDIRECT($I23&amp;A$33),"")</f>
        <v/>
      </c>
      <c r="B45" s="556" t="str">
        <f t="shared" ca="1" si="29"/>
        <v/>
      </c>
      <c r="C45" s="556" t="str">
        <f t="shared" ref="C45:F45" ca="1" si="30">IFERROR(ROUNDUP(INDIRECT($I23&amp;C$33),3),"")</f>
        <v/>
      </c>
      <c r="D45" s="556" t="str">
        <f t="shared" ca="1" si="30"/>
        <v/>
      </c>
      <c r="E45" s="556" t="str">
        <f t="shared" ca="1" si="30"/>
        <v/>
      </c>
      <c r="F45" s="556" t="str">
        <f t="shared" ca="1" si="30"/>
        <v/>
      </c>
      <c r="G45" s="556">
        <f t="shared" ca="1" si="7"/>
        <v>0</v>
      </c>
      <c r="H45" s="556">
        <f t="shared" ca="1" si="8"/>
        <v>0</v>
      </c>
      <c r="I45" s="556">
        <f t="shared" ca="1" si="9"/>
        <v>0</v>
      </c>
      <c r="J45" s="557" t="str">
        <f t="shared" ca="1" si="10"/>
        <v/>
      </c>
    </row>
    <row r="46" spans="1:10" ht="14.25" customHeight="1" x14ac:dyDescent="0.45">
      <c r="A46" s="522"/>
      <c r="B46" s="523"/>
      <c r="C46" s="524"/>
      <c r="D46" s="524"/>
      <c r="E46" s="524"/>
      <c r="F46" s="524"/>
      <c r="G46" s="523"/>
      <c r="H46" s="524"/>
      <c r="I46" s="524"/>
      <c r="J46" s="525"/>
    </row>
    <row r="47" spans="1:10" ht="14.25" customHeight="1" x14ac:dyDescent="0.45">
      <c r="A47" s="684" t="s">
        <v>305</v>
      </c>
      <c r="B47" s="685"/>
      <c r="C47" s="685"/>
      <c r="D47" s="685"/>
      <c r="E47" s="685"/>
      <c r="F47" s="685"/>
      <c r="G47" s="685"/>
      <c r="H47" s="685"/>
      <c r="I47" s="682" t="s">
        <v>306</v>
      </c>
      <c r="J47" s="683"/>
    </row>
    <row r="48" spans="1:10" x14ac:dyDescent="0.45">
      <c r="A48" s="571" t="s">
        <v>307</v>
      </c>
      <c r="B48" s="572"/>
      <c r="C48" s="572"/>
      <c r="D48" s="572"/>
      <c r="E48" s="572"/>
      <c r="F48" s="572"/>
      <c r="G48" s="572"/>
      <c r="H48" s="572"/>
      <c r="I48" s="572"/>
      <c r="J48" s="573"/>
    </row>
    <row r="49" spans="1:10" x14ac:dyDescent="0.45">
      <c r="A49" s="255" t="s">
        <v>131</v>
      </c>
      <c r="B49" s="256"/>
      <c r="C49" s="256"/>
      <c r="D49" s="206"/>
      <c r="E49" s="206"/>
      <c r="F49" s="347"/>
      <c r="G49" s="347"/>
      <c r="H49" s="347"/>
      <c r="I49" s="347"/>
      <c r="J49" s="348"/>
    </row>
    <row r="50" spans="1:10" x14ac:dyDescent="0.45">
      <c r="A50" s="258" t="s">
        <v>132</v>
      </c>
      <c r="B50" s="217"/>
      <c r="C50" s="217"/>
      <c r="D50" s="3"/>
      <c r="E50" s="3"/>
      <c r="F50" s="343"/>
      <c r="G50" s="343"/>
      <c r="H50" s="343"/>
      <c r="I50" s="343"/>
      <c r="J50" s="344"/>
    </row>
    <row r="51" spans="1:10" x14ac:dyDescent="0.45">
      <c r="A51" s="258" t="s">
        <v>133</v>
      </c>
      <c r="B51" s="217"/>
      <c r="C51" s="217"/>
      <c r="D51" s="3"/>
      <c r="E51" s="3"/>
      <c r="F51" s="343"/>
      <c r="G51" s="343"/>
      <c r="H51" s="343"/>
      <c r="I51" s="343"/>
      <c r="J51" s="344"/>
    </row>
    <row r="52" spans="1:10" x14ac:dyDescent="0.45">
      <c r="A52" s="205" t="s">
        <v>293</v>
      </c>
      <c r="B52" s="260"/>
      <c r="C52" s="260"/>
      <c r="D52" s="208"/>
      <c r="E52" s="208"/>
      <c r="F52" s="345"/>
      <c r="G52" s="345"/>
      <c r="H52" s="345"/>
      <c r="I52" s="345"/>
      <c r="J52" s="346"/>
    </row>
    <row r="54" spans="1:10" x14ac:dyDescent="0.45">
      <c r="A54" s="349" t="s">
        <v>170</v>
      </c>
      <c r="B54" s="350"/>
      <c r="C54" s="347"/>
      <c r="D54" s="347"/>
      <c r="E54" s="347"/>
      <c r="F54" s="347"/>
      <c r="G54" s="347"/>
      <c r="H54" s="347"/>
      <c r="I54" s="347"/>
      <c r="J54" s="348"/>
    </row>
    <row r="55" spans="1:10" x14ac:dyDescent="0.45">
      <c r="A55" s="351" t="s">
        <v>169</v>
      </c>
      <c r="B55" s="342"/>
      <c r="C55" s="343"/>
      <c r="D55" s="352">
        <v>1.2</v>
      </c>
      <c r="E55" s="410" t="s">
        <v>218</v>
      </c>
      <c r="F55" s="343"/>
      <c r="G55" s="343"/>
      <c r="H55" s="343"/>
      <c r="I55" s="343"/>
      <c r="J55" s="344"/>
    </row>
    <row r="56" spans="1:10" x14ac:dyDescent="0.45">
      <c r="A56" s="353" t="s">
        <v>285</v>
      </c>
      <c r="B56" s="354"/>
      <c r="C56" s="345"/>
      <c r="D56" s="644" t="s">
        <v>222</v>
      </c>
      <c r="E56" s="644"/>
      <c r="F56" s="644"/>
      <c r="G56" s="644"/>
      <c r="H56" s="644"/>
      <c r="I56" s="644"/>
      <c r="J56" s="645"/>
    </row>
    <row r="57" spans="1:10" ht="18" x14ac:dyDescent="0.55000000000000004">
      <c r="A57" s="641" t="s">
        <v>209</v>
      </c>
      <c r="B57" s="642"/>
      <c r="C57" s="643"/>
      <c r="D57" s="646"/>
      <c r="E57" s="646"/>
      <c r="F57" s="646"/>
      <c r="G57" s="646"/>
      <c r="H57" s="646"/>
      <c r="I57" s="646"/>
      <c r="J57" s="647"/>
    </row>
    <row r="61" spans="1:10" x14ac:dyDescent="0.45">
      <c r="A61" s="41"/>
      <c r="B61" s="347"/>
      <c r="C61" s="347"/>
      <c r="D61" s="347"/>
      <c r="E61" s="633" t="s">
        <v>297</v>
      </c>
      <c r="F61" s="633"/>
      <c r="G61" s="633"/>
      <c r="H61" s="633"/>
      <c r="I61" s="634"/>
    </row>
    <row r="62" spans="1:10" x14ac:dyDescent="0.45">
      <c r="A62" s="173"/>
      <c r="B62" s="343"/>
      <c r="C62" s="343"/>
      <c r="D62" s="343"/>
      <c r="E62" s="635"/>
      <c r="F62" s="635"/>
      <c r="G62" s="635"/>
      <c r="H62" s="635"/>
      <c r="I62" s="636"/>
    </row>
    <row r="63" spans="1:10" x14ac:dyDescent="0.45">
      <c r="A63" s="173"/>
      <c r="B63" s="343"/>
      <c r="C63" s="343"/>
      <c r="D63" s="343"/>
      <c r="E63" s="635"/>
      <c r="F63" s="635"/>
      <c r="G63" s="635"/>
      <c r="H63" s="635"/>
      <c r="I63" s="636"/>
    </row>
    <row r="64" spans="1:10" x14ac:dyDescent="0.45">
      <c r="A64" s="173"/>
      <c r="B64" s="343"/>
      <c r="C64" s="343"/>
      <c r="D64" s="343"/>
      <c r="E64" s="563"/>
      <c r="F64" s="563"/>
      <c r="G64" s="563"/>
      <c r="H64" s="563"/>
      <c r="I64" s="564"/>
    </row>
    <row r="65" spans="1:9" x14ac:dyDescent="0.45">
      <c r="A65" s="173"/>
      <c r="B65" s="343"/>
      <c r="C65" s="343"/>
      <c r="D65" s="343"/>
      <c r="E65" s="635" t="s">
        <v>298</v>
      </c>
      <c r="F65" s="635"/>
      <c r="G65" s="635"/>
      <c r="H65" s="635"/>
      <c r="I65" s="636"/>
    </row>
    <row r="66" spans="1:9" x14ac:dyDescent="0.45">
      <c r="A66" s="173"/>
      <c r="B66" s="343"/>
      <c r="C66" s="343"/>
      <c r="D66" s="343"/>
      <c r="E66" s="635"/>
      <c r="F66" s="635"/>
      <c r="G66" s="635"/>
      <c r="H66" s="635"/>
      <c r="I66" s="636"/>
    </row>
    <row r="67" spans="1:9" x14ac:dyDescent="0.45">
      <c r="A67" s="173"/>
      <c r="B67" s="343"/>
      <c r="C67" s="343"/>
      <c r="D67" s="343"/>
      <c r="E67" s="635"/>
      <c r="F67" s="635"/>
      <c r="G67" s="635"/>
      <c r="H67" s="635"/>
      <c r="I67" s="636"/>
    </row>
    <row r="68" spans="1:9" x14ac:dyDescent="0.45">
      <c r="A68" s="173"/>
      <c r="B68" s="343"/>
      <c r="C68" s="343"/>
      <c r="D68" s="343"/>
      <c r="E68" s="563"/>
      <c r="F68" s="563"/>
      <c r="G68" s="563"/>
      <c r="H68" s="420"/>
      <c r="I68" s="564"/>
    </row>
    <row r="69" spans="1:9" x14ac:dyDescent="0.45">
      <c r="A69" s="173"/>
      <c r="B69" s="343"/>
      <c r="C69" s="343"/>
      <c r="D69" s="343"/>
      <c r="E69" s="635" t="s">
        <v>299</v>
      </c>
      <c r="F69" s="635"/>
      <c r="G69" s="635"/>
      <c r="H69" s="635"/>
      <c r="I69" s="636"/>
    </row>
    <row r="70" spans="1:9" x14ac:dyDescent="0.45">
      <c r="A70" s="173"/>
      <c r="B70" s="343"/>
      <c r="C70" s="343"/>
      <c r="D70" s="343"/>
      <c r="E70" s="635"/>
      <c r="F70" s="635"/>
      <c r="G70" s="635"/>
      <c r="H70" s="635"/>
      <c r="I70" s="636"/>
    </row>
    <row r="71" spans="1:9" x14ac:dyDescent="0.45">
      <c r="A71" s="173"/>
      <c r="B71" s="343"/>
      <c r="C71" s="343"/>
      <c r="D71" s="343"/>
      <c r="E71" s="635"/>
      <c r="F71" s="635"/>
      <c r="G71" s="635"/>
      <c r="H71" s="635"/>
      <c r="I71" s="636"/>
    </row>
    <row r="72" spans="1:9" ht="15.75" x14ac:dyDescent="0.5">
      <c r="A72" s="173"/>
      <c r="B72" s="343"/>
      <c r="C72" s="343"/>
      <c r="D72" s="343"/>
      <c r="E72" s="578" t="s">
        <v>213</v>
      </c>
      <c r="F72" s="578"/>
      <c r="G72" s="578"/>
      <c r="H72" s="578"/>
      <c r="I72" s="579"/>
    </row>
    <row r="73" spans="1:9" x14ac:dyDescent="0.45">
      <c r="A73" s="173"/>
      <c r="B73" s="343"/>
      <c r="C73" s="343"/>
      <c r="D73" s="343"/>
      <c r="E73" s="580" t="s">
        <v>205</v>
      </c>
      <c r="F73" s="580"/>
      <c r="G73" s="580"/>
      <c r="H73" s="580"/>
      <c r="I73" s="581"/>
    </row>
    <row r="74" spans="1:9" x14ac:dyDescent="0.45">
      <c r="A74" s="44"/>
      <c r="B74" s="345"/>
      <c r="C74" s="345"/>
      <c r="D74" s="345"/>
      <c r="E74" s="582"/>
      <c r="F74" s="582"/>
      <c r="G74" s="582"/>
      <c r="H74" s="582"/>
      <c r="I74" s="583"/>
    </row>
  </sheetData>
  <sheetProtection sheet="1" formatColumns="0" selectLockedCells="1"/>
  <mergeCells count="29">
    <mergeCell ref="E61:I63"/>
    <mergeCell ref="A1:J1"/>
    <mergeCell ref="B27:C27"/>
    <mergeCell ref="G27:H27"/>
    <mergeCell ref="I27:J27"/>
    <mergeCell ref="H30:I30"/>
    <mergeCell ref="A3:J5"/>
    <mergeCell ref="A6:J8"/>
    <mergeCell ref="A30:A32"/>
    <mergeCell ref="A29:J29"/>
    <mergeCell ref="I11:J11"/>
    <mergeCell ref="I47:J47"/>
    <mergeCell ref="A47:H47"/>
    <mergeCell ref="E65:I67"/>
    <mergeCell ref="E69:I71"/>
    <mergeCell ref="E72:I72"/>
    <mergeCell ref="E73:I74"/>
    <mergeCell ref="A10:J10"/>
    <mergeCell ref="A11:H11"/>
    <mergeCell ref="A57:C57"/>
    <mergeCell ref="D56:J57"/>
    <mergeCell ref="B30:B32"/>
    <mergeCell ref="H31:H32"/>
    <mergeCell ref="G30:G32"/>
    <mergeCell ref="I31:J32"/>
    <mergeCell ref="F30:F32"/>
    <mergeCell ref="E30:E32"/>
    <mergeCell ref="D30:D32"/>
    <mergeCell ref="C30:C32"/>
  </mergeCells>
  <hyperlinks>
    <hyperlink ref="A57" r:id="rId1" xr:uid="{E807B437-5799-4420-8826-3C1E99CD5E56}"/>
    <hyperlink ref="E73" r:id="rId2" xr:uid="{4FD58476-D49B-48B1-AA37-1588ECF5A157}"/>
    <hyperlink ref="I47" r:id="rId3" xr:uid="{136385C1-F056-4C7D-AD20-4FD7713BB1A6}"/>
  </hyperlinks>
  <pageMargins left="0.7" right="0.7" top="0.78740157499999996" bottom="0.78740157499999996" header="0.3" footer="0.3"/>
  <pageSetup paperSize="9" scale="35" orientation="landscape" r:id="rId4"/>
  <rowBreaks count="1" manualBreakCount="1">
    <brk id="26" max="16383" man="1"/>
  </rowBreaks>
  <drawing r:id="rId5"/>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52C5F-88CB-4CC1-B058-FC82A7367FBC}">
  <sheetPr codeName="Tabelle4">
    <tabColor rgb="FF00B050"/>
  </sheetPr>
  <dimension ref="A1:Q200"/>
  <sheetViews>
    <sheetView showGridLines="0" topLeftCell="A178" zoomScaleNormal="100" workbookViewId="0">
      <selection activeCell="H73" sqref="H73"/>
    </sheetView>
  </sheetViews>
  <sheetFormatPr baseColWidth="10" defaultColWidth="9.06640625" defaultRowHeight="14.25" x14ac:dyDescent="0.45"/>
  <cols>
    <col min="1" max="1" width="3.6640625" style="49" customWidth="1"/>
    <col min="2" max="2" width="10.1328125" style="49" customWidth="1"/>
    <col min="3" max="3" width="9.265625" style="49" customWidth="1"/>
    <col min="4" max="4" width="11.86328125" style="49" customWidth="1"/>
    <col min="5" max="6" width="9.265625" style="49" customWidth="1"/>
    <col min="7" max="9" width="8.1328125" style="49" customWidth="1"/>
    <col min="10" max="10" width="8.86328125" style="49" customWidth="1"/>
    <col min="11" max="11" width="2.265625" style="172" customWidth="1"/>
    <col min="12" max="12" width="1.3984375" style="49" customWidth="1"/>
    <col min="13" max="13" width="9.06640625" style="49"/>
    <col min="14" max="17" width="9.06640625" style="49" hidden="1" customWidth="1"/>
    <col min="18" max="16384" width="9.06640625" style="49"/>
  </cols>
  <sheetData>
    <row r="1" spans="1:17" ht="18" x14ac:dyDescent="0.55000000000000004">
      <c r="A1" s="759" t="s">
        <v>149</v>
      </c>
      <c r="B1" s="760"/>
      <c r="C1" s="760"/>
      <c r="D1" s="760"/>
      <c r="E1" s="760"/>
      <c r="F1" s="760"/>
      <c r="G1" s="760"/>
      <c r="H1" s="760"/>
      <c r="I1" s="760"/>
      <c r="J1" s="761"/>
    </row>
    <row r="2" spans="1:17" ht="18" x14ac:dyDescent="0.55000000000000004">
      <c r="A2" s="753" t="s">
        <v>150</v>
      </c>
      <c r="B2" s="754"/>
      <c r="C2" s="754"/>
      <c r="D2" s="754"/>
      <c r="E2" s="754"/>
      <c r="F2" s="754"/>
      <c r="G2" s="754"/>
      <c r="H2" s="754"/>
      <c r="I2" s="754"/>
      <c r="J2" s="755"/>
    </row>
    <row r="3" spans="1:17" ht="18" x14ac:dyDescent="0.55000000000000004">
      <c r="A3" s="753" t="s">
        <v>151</v>
      </c>
      <c r="B3" s="754"/>
      <c r="C3" s="754"/>
      <c r="D3" s="754"/>
      <c r="E3" s="754"/>
      <c r="F3" s="754"/>
      <c r="G3" s="754"/>
      <c r="H3" s="754"/>
      <c r="I3" s="754"/>
      <c r="J3" s="755"/>
    </row>
    <row r="4" spans="1:17" ht="18" customHeight="1" x14ac:dyDescent="0.45">
      <c r="A4" s="749" t="s">
        <v>152</v>
      </c>
      <c r="B4" s="750"/>
      <c r="C4" s="750"/>
      <c r="D4" s="750"/>
      <c r="E4" s="750"/>
      <c r="F4" s="750"/>
      <c r="G4" s="750"/>
      <c r="H4" s="750"/>
      <c r="I4" s="750"/>
      <c r="J4" s="750"/>
      <c r="K4" s="750"/>
      <c r="L4" s="750"/>
      <c r="M4" s="750"/>
      <c r="N4" s="750"/>
      <c r="O4" s="750"/>
      <c r="P4" s="750"/>
      <c r="Q4" s="750"/>
    </row>
    <row r="5" spans="1:17" ht="18" customHeight="1" x14ac:dyDescent="0.45">
      <c r="A5" s="749"/>
      <c r="B5" s="750"/>
      <c r="C5" s="750"/>
      <c r="D5" s="750"/>
      <c r="E5" s="750"/>
      <c r="F5" s="750"/>
      <c r="G5" s="750"/>
      <c r="H5" s="750"/>
      <c r="I5" s="750"/>
      <c r="J5" s="750"/>
      <c r="K5" s="750"/>
      <c r="L5" s="750"/>
      <c r="M5" s="750"/>
      <c r="N5" s="750"/>
      <c r="O5" s="750"/>
      <c r="P5" s="750"/>
      <c r="Q5" s="750"/>
    </row>
    <row r="6" spans="1:17" ht="18" x14ac:dyDescent="0.55000000000000004">
      <c r="A6" s="437"/>
      <c r="B6" s="438"/>
      <c r="C6" s="438"/>
      <c r="D6" s="438"/>
      <c r="E6" s="438"/>
      <c r="F6" s="438"/>
      <c r="G6" s="438"/>
      <c r="H6" s="438"/>
      <c r="I6" s="438"/>
      <c r="J6" s="439"/>
    </row>
    <row r="7" spans="1:17" ht="18" x14ac:dyDescent="0.55000000000000004">
      <c r="A7" s="753"/>
      <c r="B7" s="754"/>
      <c r="C7" s="754"/>
      <c r="D7" s="754"/>
      <c r="E7" s="754"/>
      <c r="F7" s="754"/>
      <c r="G7" s="754"/>
      <c r="H7" s="754"/>
      <c r="I7" s="754"/>
      <c r="J7" s="755"/>
    </row>
    <row r="8" spans="1:17" ht="18" x14ac:dyDescent="0.55000000000000004">
      <c r="A8" s="753" t="s">
        <v>153</v>
      </c>
      <c r="B8" s="754"/>
      <c r="C8" s="754"/>
      <c r="D8" s="754"/>
      <c r="E8" s="754"/>
      <c r="F8" s="754"/>
      <c r="G8" s="754"/>
      <c r="H8" s="754"/>
      <c r="I8" s="754"/>
      <c r="J8" s="755"/>
    </row>
    <row r="9" spans="1:17" ht="15.75" x14ac:dyDescent="0.5">
      <c r="A9" s="756" t="s">
        <v>209</v>
      </c>
      <c r="B9" s="757"/>
      <c r="C9" s="757"/>
      <c r="D9" s="757"/>
      <c r="E9" s="757"/>
      <c r="F9" s="757"/>
      <c r="G9" s="757"/>
      <c r="H9" s="757"/>
      <c r="I9" s="757"/>
      <c r="J9" s="758"/>
    </row>
    <row r="10" spans="1:17" x14ac:dyDescent="0.45">
      <c r="A10" s="512" t="s">
        <v>264</v>
      </c>
      <c r="B10" s="515"/>
      <c r="C10" s="515" t="str">
        <f ca="1">MID(CELL("Dateiname",$A$1),FIND("]", CELL("Dateiname",$A$1))+1,31)</f>
        <v>Baugewerbe</v>
      </c>
      <c r="D10" s="515"/>
      <c r="E10" s="515"/>
      <c r="F10" s="515"/>
      <c r="G10" s="515"/>
      <c r="H10" s="515"/>
      <c r="I10" s="515"/>
      <c r="J10" s="516"/>
    </row>
    <row r="11" spans="1:17" ht="15.75" x14ac:dyDescent="0.5">
      <c r="A11" s="449"/>
      <c r="B11" s="449"/>
      <c r="C11" s="449"/>
      <c r="D11" s="449"/>
      <c r="E11" s="449"/>
      <c r="F11" s="449"/>
      <c r="G11" s="449"/>
      <c r="H11" s="449"/>
      <c r="I11" s="449"/>
      <c r="J11" s="449"/>
    </row>
    <row r="12" spans="1:17" ht="15.75" x14ac:dyDescent="0.5">
      <c r="A12" s="449"/>
      <c r="B12" s="449"/>
      <c r="C12" s="449"/>
      <c r="D12" s="449"/>
      <c r="F12" s="449"/>
      <c r="G12" s="449"/>
      <c r="H12" s="449"/>
      <c r="I12" s="449"/>
      <c r="J12" s="449"/>
    </row>
    <row r="13" spans="1:17" ht="15.75" x14ac:dyDescent="0.5">
      <c r="A13" s="449"/>
      <c r="B13" s="449"/>
      <c r="C13" s="449"/>
      <c r="D13" s="449"/>
      <c r="E13" s="449"/>
      <c r="F13" s="449"/>
      <c r="G13" s="449"/>
      <c r="H13" s="449"/>
      <c r="I13" s="449"/>
      <c r="J13" s="449"/>
    </row>
    <row r="14" spans="1:17" ht="15.75" x14ac:dyDescent="0.5">
      <c r="A14" s="692" t="s">
        <v>244</v>
      </c>
      <c r="B14" s="693"/>
      <c r="C14" s="693"/>
      <c r="D14" s="693"/>
      <c r="E14" s="693"/>
      <c r="F14" s="693"/>
      <c r="G14" s="693"/>
      <c r="H14" s="693"/>
      <c r="I14" s="693"/>
      <c r="J14" s="694"/>
    </row>
    <row r="15" spans="1:17" ht="15.75" x14ac:dyDescent="0.5">
      <c r="A15" s="471"/>
      <c r="B15" s="480" t="s">
        <v>200</v>
      </c>
      <c r="C15" s="466" t="s">
        <v>107</v>
      </c>
      <c r="D15" s="466" t="s">
        <v>109</v>
      </c>
      <c r="E15" s="466" t="s">
        <v>111</v>
      </c>
      <c r="F15" s="466" t="s">
        <v>113</v>
      </c>
      <c r="G15" s="705" t="s">
        <v>249</v>
      </c>
      <c r="H15" s="705"/>
      <c r="I15" s="695" t="s">
        <v>269</v>
      </c>
      <c r="J15" s="696"/>
    </row>
    <row r="16" spans="1:17" ht="15.75" x14ac:dyDescent="0.5">
      <c r="A16" s="472"/>
      <c r="B16" s="481">
        <f>H52</f>
        <v>0.28739999999999999</v>
      </c>
      <c r="C16" s="473">
        <f>D167</f>
        <v>0.23606496508548039</v>
      </c>
      <c r="D16" s="473">
        <f t="shared" ref="D16:F16" si="0">E167</f>
        <v>0</v>
      </c>
      <c r="E16" s="473">
        <f t="shared" si="0"/>
        <v>0.14517034816856639</v>
      </c>
      <c r="F16" s="473">
        <f t="shared" si="0"/>
        <v>0.56865039193968303</v>
      </c>
      <c r="G16" s="706">
        <f>C16+D16+E16+F16</f>
        <v>0.94988570519372983</v>
      </c>
      <c r="H16" s="707"/>
      <c r="I16" s="697">
        <f>H170</f>
        <v>0.81906869867694487</v>
      </c>
      <c r="J16" s="698"/>
    </row>
    <row r="17" spans="1:10" ht="15.75" x14ac:dyDescent="0.5">
      <c r="A17" s="454"/>
      <c r="B17" s="460"/>
      <c r="C17" s="454"/>
      <c r="D17" s="454"/>
      <c r="E17" s="454"/>
      <c r="F17" s="454"/>
      <c r="G17" s="454"/>
      <c r="H17" s="454"/>
      <c r="I17" s="454"/>
      <c r="J17" s="454"/>
    </row>
    <row r="18" spans="1:10" ht="15.75" customHeight="1" x14ac:dyDescent="0.45">
      <c r="A18" s="714" t="s">
        <v>245</v>
      </c>
      <c r="B18" s="715"/>
      <c r="C18" s="715"/>
      <c r="D18" s="715"/>
      <c r="E18" s="715"/>
      <c r="F18" s="715"/>
      <c r="G18" s="715"/>
      <c r="H18" s="715"/>
      <c r="I18" s="715"/>
      <c r="J18" s="716"/>
    </row>
    <row r="19" spans="1:10" ht="15.75" customHeight="1" x14ac:dyDescent="0.45">
      <c r="A19" s="699"/>
      <c r="B19" s="700"/>
      <c r="C19" s="700"/>
      <c r="D19" s="700"/>
      <c r="E19" s="700"/>
      <c r="F19" s="700"/>
      <c r="G19" s="700"/>
      <c r="H19" s="700"/>
      <c r="I19" s="700"/>
      <c r="J19" s="701"/>
    </row>
    <row r="20" spans="1:10" ht="14.25" customHeight="1" x14ac:dyDescent="0.45">
      <c r="A20" s="699" t="s">
        <v>246</v>
      </c>
      <c r="B20" s="700"/>
      <c r="C20" s="700"/>
      <c r="D20" s="700"/>
      <c r="E20" s="700"/>
      <c r="F20" s="700"/>
      <c r="G20" s="700"/>
      <c r="H20" s="700"/>
      <c r="I20" s="700"/>
      <c r="J20" s="701"/>
    </row>
    <row r="21" spans="1:10" ht="14.25" customHeight="1" x14ac:dyDescent="0.45">
      <c r="A21" s="699"/>
      <c r="B21" s="700"/>
      <c r="C21" s="700"/>
      <c r="D21" s="700"/>
      <c r="E21" s="700"/>
      <c r="F21" s="700"/>
      <c r="G21" s="700"/>
      <c r="H21" s="700"/>
      <c r="I21" s="700"/>
      <c r="J21" s="701"/>
    </row>
    <row r="22" spans="1:10" ht="15.75" customHeight="1" x14ac:dyDescent="0.45">
      <c r="A22" s="699"/>
      <c r="B22" s="700"/>
      <c r="C22" s="700"/>
      <c r="D22" s="700"/>
      <c r="E22" s="700"/>
      <c r="F22" s="700"/>
      <c r="G22" s="700"/>
      <c r="H22" s="700"/>
      <c r="I22" s="700"/>
      <c r="J22" s="701"/>
    </row>
    <row r="23" spans="1:10" x14ac:dyDescent="0.45">
      <c r="A23" s="699" t="s">
        <v>247</v>
      </c>
      <c r="B23" s="700"/>
      <c r="C23" s="700"/>
      <c r="D23" s="700"/>
      <c r="E23" s="700"/>
      <c r="F23" s="700"/>
      <c r="G23" s="700"/>
      <c r="H23" s="700"/>
      <c r="I23" s="700"/>
      <c r="J23" s="701"/>
    </row>
    <row r="24" spans="1:10" x14ac:dyDescent="0.45">
      <c r="A24" s="699"/>
      <c r="B24" s="700"/>
      <c r="C24" s="700"/>
      <c r="D24" s="700"/>
      <c r="E24" s="700"/>
      <c r="F24" s="700"/>
      <c r="G24" s="700"/>
      <c r="H24" s="700"/>
      <c r="I24" s="700"/>
      <c r="J24" s="701"/>
    </row>
    <row r="25" spans="1:10" x14ac:dyDescent="0.45">
      <c r="A25" s="699"/>
      <c r="B25" s="700"/>
      <c r="C25" s="700"/>
      <c r="D25" s="700"/>
      <c r="E25" s="700"/>
      <c r="F25" s="700"/>
      <c r="G25" s="700"/>
      <c r="H25" s="700"/>
      <c r="I25" s="700"/>
      <c r="J25" s="701"/>
    </row>
    <row r="26" spans="1:10" x14ac:dyDescent="0.45">
      <c r="A26" s="699" t="s">
        <v>248</v>
      </c>
      <c r="B26" s="700"/>
      <c r="C26" s="700"/>
      <c r="D26" s="700"/>
      <c r="E26" s="700"/>
      <c r="F26" s="700"/>
      <c r="G26" s="700"/>
      <c r="H26" s="700"/>
      <c r="I26" s="700"/>
      <c r="J26" s="701"/>
    </row>
    <row r="27" spans="1:10" x14ac:dyDescent="0.45">
      <c r="A27" s="699"/>
      <c r="B27" s="700"/>
      <c r="C27" s="700"/>
      <c r="D27" s="700"/>
      <c r="E27" s="700"/>
      <c r="F27" s="700"/>
      <c r="G27" s="700"/>
      <c r="H27" s="700"/>
      <c r="I27" s="700"/>
      <c r="J27" s="701"/>
    </row>
    <row r="28" spans="1:10" x14ac:dyDescent="0.45">
      <c r="A28" s="702"/>
      <c r="B28" s="703"/>
      <c r="C28" s="703"/>
      <c r="D28" s="703"/>
      <c r="E28" s="703"/>
      <c r="F28" s="703"/>
      <c r="G28" s="703"/>
      <c r="H28" s="703"/>
      <c r="I28" s="703"/>
      <c r="J28" s="704"/>
    </row>
    <row r="29" spans="1:10" x14ac:dyDescent="0.45">
      <c r="A29" s="714" t="s">
        <v>250</v>
      </c>
      <c r="B29" s="715"/>
      <c r="C29" s="715"/>
      <c r="D29" s="715"/>
      <c r="E29" s="715"/>
      <c r="F29" s="715"/>
      <c r="G29" s="715"/>
      <c r="H29" s="715"/>
      <c r="I29" s="715"/>
      <c r="J29" s="716"/>
    </row>
    <row r="30" spans="1:10" x14ac:dyDescent="0.45">
      <c r="A30" s="699"/>
      <c r="B30" s="700"/>
      <c r="C30" s="700"/>
      <c r="D30" s="700"/>
      <c r="E30" s="700"/>
      <c r="F30" s="700"/>
      <c r="G30" s="700"/>
      <c r="H30" s="700"/>
      <c r="I30" s="700"/>
      <c r="J30" s="701"/>
    </row>
    <row r="31" spans="1:10" ht="15.75" customHeight="1" x14ac:dyDescent="0.45">
      <c r="A31" s="702"/>
      <c r="B31" s="703"/>
      <c r="C31" s="703"/>
      <c r="D31" s="703"/>
      <c r="E31" s="703"/>
      <c r="F31" s="703"/>
      <c r="G31" s="703"/>
      <c r="H31" s="703"/>
      <c r="I31" s="703"/>
      <c r="J31" s="704"/>
    </row>
    <row r="32" spans="1:10" ht="15.75" customHeight="1" x14ac:dyDescent="0.45">
      <c r="A32" s="708" t="s">
        <v>252</v>
      </c>
      <c r="B32" s="709"/>
      <c r="C32" s="709"/>
      <c r="D32" s="709"/>
      <c r="E32" s="709"/>
      <c r="F32" s="709"/>
      <c r="G32" s="709"/>
      <c r="H32" s="709"/>
      <c r="I32" s="709"/>
      <c r="J32" s="710"/>
    </row>
    <row r="33" spans="1:11" ht="15.75" customHeight="1" x14ac:dyDescent="0.45">
      <c r="A33" s="711"/>
      <c r="B33" s="712"/>
      <c r="C33" s="712"/>
      <c r="D33" s="712"/>
      <c r="E33" s="712"/>
      <c r="F33" s="712"/>
      <c r="G33" s="712"/>
      <c r="H33" s="712"/>
      <c r="I33" s="712"/>
      <c r="J33" s="713"/>
    </row>
    <row r="34" spans="1:11" ht="15.75" x14ac:dyDescent="0.5">
      <c r="A34" s="466"/>
      <c r="B34" s="466"/>
      <c r="C34" s="466"/>
      <c r="D34" s="466"/>
      <c r="E34" s="466"/>
      <c r="F34" s="466"/>
      <c r="G34" s="466"/>
      <c r="H34" s="466"/>
      <c r="I34" s="466"/>
      <c r="J34" s="466"/>
    </row>
    <row r="35" spans="1:11" ht="18" x14ac:dyDescent="0.45">
      <c r="A35" s="691" t="s">
        <v>251</v>
      </c>
      <c r="B35" s="691"/>
      <c r="C35" s="691"/>
      <c r="D35" s="691"/>
      <c r="E35" s="691"/>
      <c r="F35" s="691"/>
      <c r="G35" s="691"/>
      <c r="H35" s="691"/>
      <c r="I35" s="691"/>
      <c r="J35" s="691"/>
    </row>
    <row r="37" spans="1:11" x14ac:dyDescent="0.45">
      <c r="A37" s="776" t="s">
        <v>41</v>
      </c>
      <c r="B37" s="777"/>
      <c r="C37" s="777"/>
      <c r="D37" s="777"/>
      <c r="E37" s="777"/>
      <c r="F37" s="777"/>
      <c r="G37" s="778"/>
      <c r="H37" s="779"/>
      <c r="I37" s="66"/>
      <c r="J37" s="66"/>
      <c r="K37" s="67"/>
    </row>
    <row r="38" spans="1:11" x14ac:dyDescent="0.45">
      <c r="A38" s="751">
        <f>'DPNK-Stamm'!B2</f>
        <v>45292</v>
      </c>
      <c r="B38" s="752"/>
      <c r="C38" s="273"/>
      <c r="D38" s="273"/>
      <c r="E38" s="274" t="s">
        <v>82</v>
      </c>
      <c r="F38" s="275" t="s">
        <v>84</v>
      </c>
      <c r="G38" s="45"/>
      <c r="H38" s="241" t="s">
        <v>20</v>
      </c>
      <c r="I38" s="66"/>
      <c r="J38" s="66"/>
      <c r="K38" s="67"/>
    </row>
    <row r="39" spans="1:11" x14ac:dyDescent="0.45">
      <c r="A39" s="717" t="str">
        <f>'DPNK-Stamm'!A4</f>
        <v>Arbeitslosenversicherung</v>
      </c>
      <c r="B39" s="718"/>
      <c r="C39" s="718"/>
      <c r="D39" s="718"/>
      <c r="E39" s="718"/>
      <c r="F39" s="719"/>
      <c r="G39" s="309" t="s">
        <v>82</v>
      </c>
      <c r="H39" s="238">
        <f>IF(G39=$E$38,'DPNK-Stamm'!H4,"")</f>
        <v>2.9499999999999998E-2</v>
      </c>
      <c r="I39" s="66"/>
      <c r="J39" s="66"/>
      <c r="K39" s="67"/>
    </row>
    <row r="40" spans="1:11" x14ac:dyDescent="0.45">
      <c r="A40" s="717" t="str">
        <f>'DPNK-Stamm'!A5</f>
        <v>Zuschlag Insolvenzentgeltsicherung</v>
      </c>
      <c r="B40" s="718"/>
      <c r="C40" s="718"/>
      <c r="D40" s="718"/>
      <c r="E40" s="718"/>
      <c r="F40" s="719"/>
      <c r="G40" s="310" t="s">
        <v>82</v>
      </c>
      <c r="H40" s="239">
        <f>IF(G40=$E$38,'DPNK-Stamm'!H5,"")</f>
        <v>1E-3</v>
      </c>
      <c r="I40" s="66"/>
      <c r="J40" s="66"/>
      <c r="K40" s="67"/>
    </row>
    <row r="41" spans="1:11" x14ac:dyDescent="0.45">
      <c r="A41" s="717" t="str">
        <f>'DPNK-Stamm'!A6</f>
        <v>Pensionsversicherung ASVG</v>
      </c>
      <c r="B41" s="718"/>
      <c r="C41" s="718"/>
      <c r="D41" s="718"/>
      <c r="E41" s="718"/>
      <c r="F41" s="719"/>
      <c r="G41" s="310" t="s">
        <v>82</v>
      </c>
      <c r="H41" s="239">
        <f>IF(G41=$E$38,'DPNK-Stamm'!H6,"")</f>
        <v>0.1255</v>
      </c>
      <c r="I41" s="66"/>
      <c r="J41" s="66"/>
      <c r="K41" s="67"/>
    </row>
    <row r="42" spans="1:11" x14ac:dyDescent="0.45">
      <c r="A42" s="717" t="str">
        <f>'DPNK-Stamm'!A7</f>
        <v>Krankenversicherung ASVG</v>
      </c>
      <c r="B42" s="718"/>
      <c r="C42" s="718"/>
      <c r="D42" s="718"/>
      <c r="E42" s="718"/>
      <c r="F42" s="719"/>
      <c r="G42" s="310" t="s">
        <v>82</v>
      </c>
      <c r="H42" s="239">
        <f>IF(G42=$E$38,'DPNK-Stamm'!H7,"")</f>
        <v>3.78E-2</v>
      </c>
      <c r="I42" s="66"/>
      <c r="J42" s="66"/>
      <c r="K42" s="67"/>
    </row>
    <row r="43" spans="1:11" x14ac:dyDescent="0.45">
      <c r="A43" s="717" t="str">
        <f>'DPNK-Stamm'!A8</f>
        <v>Unfallversicherung</v>
      </c>
      <c r="B43" s="718"/>
      <c r="C43" s="718"/>
      <c r="D43" s="718"/>
      <c r="E43" s="718"/>
      <c r="F43" s="719"/>
      <c r="G43" s="310" t="s">
        <v>82</v>
      </c>
      <c r="H43" s="239">
        <f>IF(G43=$E$38,'DPNK-Stamm'!H8,"")</f>
        <v>1.0999999999999999E-2</v>
      </c>
      <c r="I43" s="66"/>
      <c r="J43" s="66"/>
      <c r="K43" s="67"/>
    </row>
    <row r="44" spans="1:11" x14ac:dyDescent="0.45">
      <c r="A44" s="717" t="str">
        <f>'DPNK-Stamm'!A9</f>
        <v>Familienlastenausgleichsfonds (FLAF) - Vorgezogene Reduktion von 3,9% auf</v>
      </c>
      <c r="B44" s="718"/>
      <c r="C44" s="718"/>
      <c r="D44" s="718"/>
      <c r="E44" s="718"/>
      <c r="F44" s="719"/>
      <c r="G44" s="310" t="s">
        <v>82</v>
      </c>
      <c r="H44" s="239">
        <f>IF(G44=$E$38,'DPNK-Stamm'!H9,"")</f>
        <v>3.6999999999999998E-2</v>
      </c>
      <c r="I44" s="66"/>
      <c r="J44" s="66"/>
      <c r="K44" s="67"/>
    </row>
    <row r="45" spans="1:11" x14ac:dyDescent="0.45">
      <c r="A45" s="717" t="str">
        <f>'DPNK-Stamm'!A10</f>
        <v>DZ zum FLAF (im Mittel; bitte zutreffenden Bundesländerwert eintragen)</v>
      </c>
      <c r="B45" s="718"/>
      <c r="C45" s="718"/>
      <c r="D45" s="718"/>
      <c r="E45" s="718"/>
      <c r="F45" s="719"/>
      <c r="G45" s="310" t="s">
        <v>82</v>
      </c>
      <c r="H45" s="239">
        <f>IF(G45=$E$38,'DPNK-Stamm'!H10,"")</f>
        <v>3.5999999999999999E-3</v>
      </c>
      <c r="I45" s="66"/>
      <c r="J45" s="66"/>
      <c r="K45" s="67"/>
    </row>
    <row r="46" spans="1:11" x14ac:dyDescent="0.45">
      <c r="A46" s="717" t="str">
        <f>'DPNK-Stamm'!A11</f>
        <v>Wohnbauförderungsbeitrag</v>
      </c>
      <c r="B46" s="718"/>
      <c r="C46" s="718"/>
      <c r="D46" s="718"/>
      <c r="E46" s="718"/>
      <c r="F46" s="719"/>
      <c r="G46" s="310" t="s">
        <v>82</v>
      </c>
      <c r="H46" s="239">
        <f>IF(G46=$E$38,'DPNK-Stamm'!H11,"")</f>
        <v>5.0000000000000001E-3</v>
      </c>
      <c r="I46" s="66"/>
      <c r="J46" s="66"/>
      <c r="K46" s="67"/>
    </row>
    <row r="47" spans="1:11" x14ac:dyDescent="0.45">
      <c r="A47" s="717" t="str">
        <f>'DPNK-Stamm'!A12</f>
        <v>Schlechtwetterentschädigungsbeitrag</v>
      </c>
      <c r="B47" s="718"/>
      <c r="C47" s="718"/>
      <c r="D47" s="718"/>
      <c r="E47" s="718"/>
      <c r="F47" s="719"/>
      <c r="G47" s="310" t="s">
        <v>82</v>
      </c>
      <c r="H47" s="239">
        <f>IF(G47=$E$38,'DPNK-Stamm'!H12,"")</f>
        <v>7.0000000000000001E-3</v>
      </c>
      <c r="I47" s="66"/>
      <c r="J47" s="66"/>
      <c r="K47" s="67"/>
    </row>
    <row r="48" spans="1:11" x14ac:dyDescent="0.45">
      <c r="A48" s="717" t="str">
        <f>'DPNK-Stamm'!A13</f>
        <v>Kommunalsteuer</v>
      </c>
      <c r="B48" s="718"/>
      <c r="C48" s="718"/>
      <c r="D48" s="718"/>
      <c r="E48" s="718"/>
      <c r="F48" s="719"/>
      <c r="G48" s="310" t="s">
        <v>82</v>
      </c>
      <c r="H48" s="239">
        <f>IF(G48=$E$38,'DPNK-Stamm'!H13,"")</f>
        <v>0.03</v>
      </c>
      <c r="I48" s="66"/>
      <c r="J48" s="66"/>
      <c r="K48" s="67"/>
    </row>
    <row r="49" spans="1:11" x14ac:dyDescent="0.45">
      <c r="A49" s="717" t="str">
        <f>'DPNK-Stamm'!A14</f>
        <v>Abfertigung-Neu (Betriebl. Mitarbeitervorsorge)</v>
      </c>
      <c r="B49" s="718"/>
      <c r="C49" s="718"/>
      <c r="D49" s="718"/>
      <c r="E49" s="718"/>
      <c r="F49" s="719"/>
      <c r="G49" s="310" t="s">
        <v>84</v>
      </c>
      <c r="H49" s="239" t="str">
        <f>IF(G49=$E$38,'DPNK-Stamm'!H14,"")</f>
        <v/>
      </c>
      <c r="I49" s="66"/>
      <c r="J49" s="66"/>
      <c r="K49" s="67"/>
    </row>
    <row r="50" spans="1:11" x14ac:dyDescent="0.45">
      <c r="A50" s="717" t="str">
        <f>'DPNK-Stamm'!A15</f>
        <v>frei</v>
      </c>
      <c r="B50" s="718"/>
      <c r="C50" s="718"/>
      <c r="D50" s="718"/>
      <c r="E50" s="718"/>
      <c r="F50" s="719"/>
      <c r="G50" s="310" t="s">
        <v>84</v>
      </c>
      <c r="H50" s="239" t="str">
        <f>IF(G50=$E$38,'DPNK-Stamm'!H15,"")</f>
        <v/>
      </c>
      <c r="I50" s="66"/>
      <c r="J50" s="66"/>
      <c r="K50" s="67"/>
    </row>
    <row r="51" spans="1:11" x14ac:dyDescent="0.45">
      <c r="A51" s="717" t="str">
        <f>'DPNK-Stamm'!A16</f>
        <v>frei</v>
      </c>
      <c r="B51" s="718"/>
      <c r="C51" s="718"/>
      <c r="D51" s="718"/>
      <c r="E51" s="718"/>
      <c r="F51" s="719"/>
      <c r="G51" s="310" t="s">
        <v>84</v>
      </c>
      <c r="H51" s="239" t="str">
        <f>IF(G51=$E$38,'DPNK-Stamm'!H16,"")</f>
        <v/>
      </c>
      <c r="I51" s="66"/>
      <c r="J51" s="66"/>
      <c r="K51" s="67"/>
    </row>
    <row r="52" spans="1:11" x14ac:dyDescent="0.45">
      <c r="A52" s="194" t="s">
        <v>42</v>
      </c>
      <c r="B52" s="106"/>
      <c r="C52" s="106"/>
      <c r="D52" s="106"/>
      <c r="E52" s="106"/>
      <c r="F52" s="106"/>
      <c r="G52" s="106"/>
      <c r="H52" s="242">
        <f>SUM(H39:H51)</f>
        <v>0.28739999999999999</v>
      </c>
      <c r="I52" s="66"/>
      <c r="J52" s="66"/>
      <c r="K52" s="67"/>
    </row>
    <row r="53" spans="1:11" x14ac:dyDescent="0.45">
      <c r="A53" s="734"/>
      <c r="B53" s="734"/>
      <c r="C53" s="734"/>
      <c r="D53" s="734"/>
      <c r="E53" s="734"/>
      <c r="F53" s="734"/>
      <c r="G53" s="734"/>
      <c r="H53" s="734"/>
      <c r="I53" s="66"/>
      <c r="J53" s="66"/>
      <c r="K53" s="67"/>
    </row>
    <row r="54" spans="1:11" x14ac:dyDescent="0.45">
      <c r="A54" s="689" t="str">
        <f>'DPNK-Stamm'!A20</f>
        <v>DPNK auf laufendes Entgelt</v>
      </c>
      <c r="B54" s="690"/>
      <c r="C54" s="690"/>
      <c r="D54" s="690"/>
      <c r="E54" s="690"/>
      <c r="F54" s="690"/>
      <c r="G54" s="690"/>
      <c r="H54" s="242">
        <f>H52</f>
        <v>0.28739999999999999</v>
      </c>
      <c r="I54" s="66"/>
      <c r="J54" s="66"/>
      <c r="K54" s="67"/>
    </row>
    <row r="55" spans="1:11" x14ac:dyDescent="0.45">
      <c r="A55" s="720" t="str">
        <f>'DPNK-Stamm'!A21</f>
        <v>abzüglich Wohnbauförderungsbeitrag</v>
      </c>
      <c r="B55" s="721"/>
      <c r="C55" s="721"/>
      <c r="D55" s="721"/>
      <c r="E55" s="721"/>
      <c r="F55" s="721"/>
      <c r="G55" s="721"/>
      <c r="H55" s="390">
        <f>'DPNK-Stamm'!H21</f>
        <v>-5.0000000000000001E-3</v>
      </c>
      <c r="I55" s="66"/>
      <c r="J55" s="66"/>
      <c r="K55" s="67"/>
    </row>
    <row r="56" spans="1:11" hidden="1" x14ac:dyDescent="0.45">
      <c r="A56" s="740">
        <f>'DPNK-Stamm'!A22</f>
        <v>0</v>
      </c>
      <c r="B56" s="741"/>
      <c r="C56" s="741"/>
      <c r="D56" s="741"/>
      <c r="E56" s="741"/>
      <c r="F56" s="741"/>
      <c r="G56" s="389"/>
      <c r="H56" s="71">
        <f>'DPNK-Stamm'!H22</f>
        <v>0</v>
      </c>
      <c r="I56" s="66"/>
      <c r="J56" s="66"/>
      <c r="K56" s="67"/>
    </row>
    <row r="57" spans="1:11" x14ac:dyDescent="0.45">
      <c r="A57" s="735" t="str">
        <f>'DPNK-Stamm'!A23</f>
        <v>Direkte Personalnebenkosten auf Sonderzahlungen</v>
      </c>
      <c r="B57" s="736"/>
      <c r="C57" s="736"/>
      <c r="D57" s="736"/>
      <c r="E57" s="736"/>
      <c r="F57" s="736"/>
      <c r="G57" s="736"/>
      <c r="H57" s="70">
        <f>SUM(H54:H56)</f>
        <v>0.28239999999999998</v>
      </c>
      <c r="I57" s="66"/>
      <c r="J57" s="66"/>
      <c r="K57" s="67"/>
    </row>
    <row r="58" spans="1:11" x14ac:dyDescent="0.45">
      <c r="A58" s="391" t="str">
        <f>'DPNK-Stamm'!A24</f>
        <v>Mittelwert</v>
      </c>
      <c r="B58" s="392"/>
      <c r="C58" s="392"/>
      <c r="D58" s="392"/>
      <c r="E58" s="392"/>
      <c r="F58" s="392"/>
      <c r="G58" s="392"/>
      <c r="H58" s="242">
        <f>(H52+H57)/2</f>
        <v>0.28489999999999999</v>
      </c>
      <c r="I58" s="66"/>
      <c r="J58" s="66"/>
      <c r="K58" s="67"/>
    </row>
    <row r="59" spans="1:11" x14ac:dyDescent="0.45">
      <c r="A59" s="66"/>
      <c r="B59" s="66"/>
      <c r="C59" s="66"/>
      <c r="D59" s="66"/>
      <c r="E59" s="66"/>
      <c r="F59" s="66"/>
      <c r="G59" s="66"/>
      <c r="H59" s="66"/>
      <c r="I59" s="66"/>
      <c r="J59" s="66"/>
      <c r="K59" s="67"/>
    </row>
    <row r="60" spans="1:11" ht="18" x14ac:dyDescent="0.45">
      <c r="A60" s="774" t="s">
        <v>1</v>
      </c>
      <c r="B60" s="775"/>
      <c r="C60" s="775"/>
      <c r="D60" s="775"/>
      <c r="E60" s="775"/>
      <c r="F60" s="775"/>
      <c r="G60" s="76" t="s">
        <v>2</v>
      </c>
      <c r="H60" s="737" t="s">
        <v>44</v>
      </c>
      <c r="I60" s="66"/>
      <c r="J60" s="66"/>
      <c r="K60" s="67"/>
    </row>
    <row r="61" spans="1:11" x14ac:dyDescent="0.45">
      <c r="A61" s="77" t="s">
        <v>4</v>
      </c>
      <c r="B61" s="78"/>
      <c r="C61" s="78"/>
      <c r="D61" s="78"/>
      <c r="E61" s="79"/>
      <c r="F61" s="79"/>
      <c r="G61" s="80">
        <v>365.25</v>
      </c>
      <c r="H61" s="738"/>
      <c r="I61" s="66"/>
      <c r="J61" s="66"/>
      <c r="K61" s="67"/>
    </row>
    <row r="62" spans="1:11" x14ac:dyDescent="0.45">
      <c r="A62" s="81" t="s">
        <v>5</v>
      </c>
      <c r="B62" s="82"/>
      <c r="C62" s="82"/>
      <c r="D62" s="82"/>
      <c r="E62" s="83"/>
      <c r="F62" s="83"/>
      <c r="G62" s="84">
        <f>-G61/7*2</f>
        <v>-104.35714285714286</v>
      </c>
      <c r="H62" s="85"/>
      <c r="I62" s="66"/>
      <c r="J62" s="66"/>
      <c r="K62" s="67"/>
    </row>
    <row r="63" spans="1:11" x14ac:dyDescent="0.45">
      <c r="A63" s="86" t="s">
        <v>7</v>
      </c>
      <c r="B63" s="78"/>
      <c r="C63" s="78"/>
      <c r="D63" s="78"/>
      <c r="E63" s="79"/>
      <c r="F63" s="79"/>
      <c r="G63" s="87">
        <f>SUM(G61:G62)</f>
        <v>260.89285714285711</v>
      </c>
      <c r="H63" s="85"/>
      <c r="I63" s="66"/>
      <c r="J63" s="66"/>
      <c r="K63" s="67"/>
    </row>
    <row r="64" spans="1:11" x14ac:dyDescent="0.45">
      <c r="A64" s="88" t="s">
        <v>45</v>
      </c>
      <c r="B64" s="89"/>
      <c r="C64" s="89"/>
      <c r="D64" s="89"/>
      <c r="E64" s="90"/>
      <c r="F64" s="90"/>
      <c r="G64" s="91">
        <v>-10.43</v>
      </c>
      <c r="H64" s="739">
        <f>-(G64+G65)</f>
        <v>11.858571428571429</v>
      </c>
      <c r="I64" s="66"/>
      <c r="J64" s="66"/>
      <c r="K64" s="67"/>
    </row>
    <row r="65" spans="1:11" x14ac:dyDescent="0.45">
      <c r="A65" s="88" t="s">
        <v>210</v>
      </c>
      <c r="B65" s="89"/>
      <c r="C65" s="89"/>
      <c r="D65" s="92"/>
      <c r="E65" s="90"/>
      <c r="F65" s="503">
        <v>1</v>
      </c>
      <c r="G65" s="91">
        <f>-2*5/7*F65</f>
        <v>-1.4285714285714286</v>
      </c>
      <c r="H65" s="739"/>
      <c r="I65" s="66"/>
      <c r="J65" s="66"/>
      <c r="K65" s="67"/>
    </row>
    <row r="66" spans="1:11" x14ac:dyDescent="0.45">
      <c r="A66" s="88" t="s">
        <v>46</v>
      </c>
      <c r="B66" s="89"/>
      <c r="C66" s="794"/>
      <c r="D66" s="795"/>
      <c r="E66" s="90"/>
      <c r="F66" s="90"/>
      <c r="G66" s="91"/>
      <c r="H66" s="93"/>
      <c r="I66" s="66"/>
      <c r="J66" s="66"/>
      <c r="K66" s="67"/>
    </row>
    <row r="67" spans="1:11" ht="14.25" customHeight="1" x14ac:dyDescent="0.45">
      <c r="A67" s="94"/>
      <c r="B67" s="95">
        <v>5</v>
      </c>
      <c r="C67" s="796">
        <v>5</v>
      </c>
      <c r="D67" s="796"/>
      <c r="E67" s="161">
        <v>0.85</v>
      </c>
      <c r="G67" s="91">
        <f>-5*B67*E67</f>
        <v>-21.25</v>
      </c>
      <c r="H67" s="739">
        <f>-(G67+G68)</f>
        <v>25.75</v>
      </c>
      <c r="J67" s="66"/>
      <c r="K67" s="67"/>
    </row>
    <row r="68" spans="1:11" x14ac:dyDescent="0.45">
      <c r="A68" s="96"/>
      <c r="B68" s="97">
        <v>6</v>
      </c>
      <c r="C68" s="796">
        <v>5</v>
      </c>
      <c r="D68" s="796"/>
      <c r="E68" s="98">
        <f>1-E67</f>
        <v>0.15000000000000002</v>
      </c>
      <c r="G68" s="84">
        <f>-5*B68*E68</f>
        <v>-4.5000000000000009</v>
      </c>
      <c r="H68" s="739"/>
      <c r="J68" s="66"/>
      <c r="K68" s="67"/>
    </row>
    <row r="69" spans="1:11" x14ac:dyDescent="0.45">
      <c r="A69" s="86" t="s">
        <v>15</v>
      </c>
      <c r="B69" s="109"/>
      <c r="C69" s="78"/>
      <c r="D69" s="78"/>
      <c r="E69" s="79"/>
      <c r="F69" s="79"/>
      <c r="G69" s="87">
        <f>SUM(G63:G68)</f>
        <v>223.28428571428569</v>
      </c>
      <c r="H69" s="93"/>
      <c r="I69" s="66"/>
      <c r="J69" s="66"/>
      <c r="K69" s="67"/>
    </row>
    <row r="70" spans="1:11" x14ac:dyDescent="0.45">
      <c r="A70" s="99" t="s">
        <v>290</v>
      </c>
      <c r="B70" s="89"/>
      <c r="C70" s="89"/>
      <c r="D70" s="89"/>
      <c r="E70" s="90"/>
      <c r="F70" s="90"/>
      <c r="G70" s="100">
        <v>-11</v>
      </c>
      <c r="H70" s="739">
        <f>-(G70+G71)</f>
        <v>13.5</v>
      </c>
      <c r="I70" s="66"/>
      <c r="J70" s="66"/>
      <c r="K70" s="67"/>
    </row>
    <row r="71" spans="1:11" x14ac:dyDescent="0.45">
      <c r="A71" s="101" t="s">
        <v>291</v>
      </c>
      <c r="B71" s="82"/>
      <c r="C71" s="82"/>
      <c r="D71" s="82"/>
      <c r="E71" s="83"/>
      <c r="F71" s="83"/>
      <c r="G71" s="100">
        <v>-2.5</v>
      </c>
      <c r="H71" s="739"/>
      <c r="I71" s="66"/>
      <c r="J71" s="66"/>
      <c r="K71" s="67"/>
    </row>
    <row r="72" spans="1:11" x14ac:dyDescent="0.45">
      <c r="A72" s="86" t="s">
        <v>287</v>
      </c>
      <c r="B72" s="109"/>
      <c r="C72" s="78"/>
      <c r="D72" s="78"/>
      <c r="E72" s="79"/>
      <c r="F72" s="79"/>
      <c r="G72" s="102">
        <f>SUM(G69:G71)</f>
        <v>209.78428571428569</v>
      </c>
      <c r="H72" s="93"/>
      <c r="I72" s="66"/>
      <c r="J72" s="66"/>
      <c r="K72" s="67"/>
    </row>
    <row r="73" spans="1:11" x14ac:dyDescent="0.45">
      <c r="A73" s="99" t="s">
        <v>292</v>
      </c>
      <c r="B73" s="89"/>
      <c r="C73" s="89"/>
      <c r="D73" s="89"/>
      <c r="E73" s="90"/>
      <c r="F73" s="90"/>
      <c r="G73" s="100">
        <v>-6.5</v>
      </c>
      <c r="H73" s="103">
        <f>-G73</f>
        <v>6.5</v>
      </c>
      <c r="I73" s="66"/>
      <c r="J73" s="66"/>
      <c r="K73" s="67"/>
    </row>
    <row r="74" spans="1:11" x14ac:dyDescent="0.45">
      <c r="A74" s="21" t="s">
        <v>289</v>
      </c>
      <c r="B74" s="89"/>
      <c r="C74" s="89"/>
      <c r="D74" s="89"/>
      <c r="E74" s="90"/>
      <c r="F74" s="90"/>
      <c r="G74" s="100">
        <v>-7.5</v>
      </c>
      <c r="H74" s="103">
        <f>-G74</f>
        <v>7.5</v>
      </c>
      <c r="I74" s="66"/>
      <c r="J74" s="66"/>
      <c r="K74" s="67"/>
    </row>
    <row r="75" spans="1:11" x14ac:dyDescent="0.45">
      <c r="A75" s="104" t="s">
        <v>288</v>
      </c>
      <c r="B75" s="105"/>
      <c r="C75" s="105"/>
      <c r="D75" s="105"/>
      <c r="E75" s="106"/>
      <c r="F75" s="106"/>
      <c r="G75" s="107">
        <f>SUM(G72:G74)</f>
        <v>195.78428571428569</v>
      </c>
      <c r="H75" s="108">
        <f>SUM(H61:H74)</f>
        <v>65.108571428571423</v>
      </c>
      <c r="I75" s="66"/>
      <c r="J75" s="66"/>
      <c r="K75" s="67"/>
    </row>
    <row r="76" spans="1:11" x14ac:dyDescent="0.45">
      <c r="A76" s="734"/>
      <c r="B76" s="734"/>
      <c r="C76" s="734"/>
      <c r="D76" s="734"/>
      <c r="E76" s="734"/>
      <c r="F76" s="734"/>
      <c r="G76" s="734"/>
      <c r="H76" s="734"/>
      <c r="I76" s="66"/>
      <c r="J76" s="66"/>
      <c r="K76" s="67"/>
    </row>
    <row r="77" spans="1:11" ht="14.25" customHeight="1" x14ac:dyDescent="0.45">
      <c r="A77" s="771" t="s">
        <v>19</v>
      </c>
      <c r="B77" s="772"/>
      <c r="C77" s="772"/>
      <c r="D77" s="772"/>
      <c r="E77" s="772"/>
      <c r="F77" s="773"/>
      <c r="G77" s="79"/>
      <c r="H77" s="79"/>
      <c r="I77" s="79"/>
      <c r="J77" s="112"/>
      <c r="K77" s="686" t="s">
        <v>47</v>
      </c>
    </row>
    <row r="78" spans="1:11" x14ac:dyDescent="0.45">
      <c r="A78" s="68" t="s">
        <v>48</v>
      </c>
      <c r="B78" s="69"/>
      <c r="C78" s="69"/>
      <c r="D78" s="69"/>
      <c r="E78" s="113"/>
      <c r="F78" s="114"/>
      <c r="G78" s="76" t="s">
        <v>18</v>
      </c>
      <c r="H78" s="76" t="s">
        <v>20</v>
      </c>
      <c r="I78" s="115" t="s">
        <v>49</v>
      </c>
      <c r="J78" s="116" t="s">
        <v>50</v>
      </c>
      <c r="K78" s="687"/>
    </row>
    <row r="79" spans="1:11" x14ac:dyDescent="0.45">
      <c r="A79" s="117"/>
      <c r="B79" s="118"/>
      <c r="C79" s="118"/>
      <c r="D79" s="118"/>
      <c r="E79" s="119"/>
      <c r="F79" s="119"/>
      <c r="G79" s="284"/>
      <c r="H79" s="284"/>
      <c r="I79" s="121"/>
      <c r="J79" s="122"/>
      <c r="K79" s="687"/>
    </row>
    <row r="80" spans="1:11" x14ac:dyDescent="0.45">
      <c r="A80" s="123" t="s">
        <v>51</v>
      </c>
      <c r="B80" s="119"/>
      <c r="C80" s="119"/>
      <c r="D80" s="119"/>
      <c r="E80" s="119"/>
      <c r="F80" s="119"/>
      <c r="G80" s="124">
        <f>G75</f>
        <v>195.78428571428569</v>
      </c>
      <c r="H80" s="125">
        <f>G80/G80</f>
        <v>1</v>
      </c>
      <c r="I80" s="126">
        <f>H$52</f>
        <v>0.28739999999999999</v>
      </c>
      <c r="J80" s="127">
        <f>H80*(1+I80)</f>
        <v>1.2873999999999999</v>
      </c>
      <c r="K80" s="687"/>
    </row>
    <row r="81" spans="1:17" x14ac:dyDescent="0.45">
      <c r="A81" s="123" t="s">
        <v>52</v>
      </c>
      <c r="B81" s="89"/>
      <c r="C81" s="89"/>
      <c r="D81" s="89"/>
      <c r="E81" s="89"/>
      <c r="F81" s="89"/>
      <c r="G81" s="128"/>
      <c r="H81" s="129"/>
      <c r="I81" s="126"/>
      <c r="J81" s="130"/>
      <c r="K81" s="687"/>
    </row>
    <row r="82" spans="1:17" x14ac:dyDescent="0.45">
      <c r="A82" s="131" t="s">
        <v>53</v>
      </c>
      <c r="B82" s="89"/>
      <c r="C82" s="89"/>
      <c r="D82" s="89"/>
      <c r="E82" s="89"/>
      <c r="F82" s="89"/>
      <c r="G82" s="128"/>
      <c r="H82" s="129"/>
      <c r="I82" s="126"/>
      <c r="J82" s="130"/>
      <c r="K82" s="688"/>
    </row>
    <row r="83" spans="1:17" x14ac:dyDescent="0.45">
      <c r="A83" s="132"/>
      <c r="B83" s="89" t="s">
        <v>54</v>
      </c>
      <c r="C83" s="89"/>
      <c r="D83" s="89"/>
      <c r="E83" s="89"/>
      <c r="F83" s="89"/>
      <c r="G83" s="128">
        <f>H64</f>
        <v>11.858571428571429</v>
      </c>
      <c r="H83" s="129">
        <f>G83/G$80</f>
        <v>6.0569577304467756E-2</v>
      </c>
      <c r="I83" s="126">
        <f t="shared" ref="I83:I85" si="1">H$52</f>
        <v>0.28739999999999999</v>
      </c>
      <c r="J83" s="127">
        <f>H83*(1+I83)</f>
        <v>7.7977273821771775E-2</v>
      </c>
      <c r="K83" s="133">
        <v>0</v>
      </c>
      <c r="N83" s="332">
        <f>IF($K83=0,$J83,0)</f>
        <v>7.7977273821771775E-2</v>
      </c>
      <c r="O83" s="333">
        <f>IF($K83=1,$J83,0)</f>
        <v>0</v>
      </c>
      <c r="P83" s="333">
        <f>IF($K83=2,$J83,0)</f>
        <v>0</v>
      </c>
      <c r="Q83" s="334">
        <f>IF($K83=3,$J83,0)</f>
        <v>0</v>
      </c>
    </row>
    <row r="84" spans="1:17" x14ac:dyDescent="0.45">
      <c r="A84" s="132"/>
      <c r="B84" s="89" t="s">
        <v>55</v>
      </c>
      <c r="C84" s="89"/>
      <c r="D84" s="89"/>
      <c r="E84" s="89"/>
      <c r="F84" s="89"/>
      <c r="G84" s="128">
        <f>H70</f>
        <v>13.5</v>
      </c>
      <c r="H84" s="129">
        <f t="shared" ref="H84:H85" si="2">G84/G$80</f>
        <v>6.8953440010507197E-2</v>
      </c>
      <c r="I84" s="126">
        <f t="shared" si="1"/>
        <v>0.28739999999999999</v>
      </c>
      <c r="J84" s="127">
        <f t="shared" ref="J84:J85" si="3">H84*(1+I84)</f>
        <v>8.8770658669526964E-2</v>
      </c>
      <c r="K84" s="133">
        <v>0</v>
      </c>
      <c r="N84" s="335">
        <f t="shared" ref="N84:N145" si="4">IF($K84=0,$J84,0)</f>
        <v>8.8770658669526964E-2</v>
      </c>
      <c r="O84" s="336">
        <f t="shared" ref="O84:O145" si="5">IF($K84=1,$J84,0)</f>
        <v>0</v>
      </c>
      <c r="P84" s="336">
        <f t="shared" ref="P84:P145" si="6">IF($K84=2,$J84,0)</f>
        <v>0</v>
      </c>
      <c r="Q84" s="337">
        <f t="shared" ref="Q84:Q145" si="7">IF($K84=3,$J84,0)</f>
        <v>0</v>
      </c>
    </row>
    <row r="85" spans="1:17" x14ac:dyDescent="0.45">
      <c r="A85" s="132"/>
      <c r="B85" s="92" t="s">
        <v>56</v>
      </c>
      <c r="C85" s="89"/>
      <c r="D85" s="89"/>
      <c r="E85" s="89"/>
      <c r="F85" s="89"/>
      <c r="G85" s="128">
        <f>H74</f>
        <v>7.5</v>
      </c>
      <c r="H85" s="129">
        <f t="shared" si="2"/>
        <v>3.8307466672504002E-2</v>
      </c>
      <c r="I85" s="126">
        <f t="shared" si="1"/>
        <v>0.28739999999999999</v>
      </c>
      <c r="J85" s="127">
        <f t="shared" si="3"/>
        <v>4.9317032594181645E-2</v>
      </c>
      <c r="K85" s="133">
        <v>0</v>
      </c>
      <c r="N85" s="335">
        <f t="shared" si="4"/>
        <v>4.9317032594181645E-2</v>
      </c>
      <c r="O85" s="336">
        <f t="shared" si="5"/>
        <v>0</v>
      </c>
      <c r="P85" s="336">
        <f t="shared" si="6"/>
        <v>0</v>
      </c>
      <c r="Q85" s="337">
        <f t="shared" si="7"/>
        <v>0</v>
      </c>
    </row>
    <row r="86" spans="1:17" x14ac:dyDescent="0.45">
      <c r="A86" s="132"/>
      <c r="B86" s="92" t="s">
        <v>57</v>
      </c>
      <c r="C86" s="89"/>
      <c r="D86" s="89"/>
      <c r="E86" s="89"/>
      <c r="F86" s="89"/>
      <c r="G86" s="128"/>
      <c r="H86" s="129"/>
      <c r="I86" s="126"/>
      <c r="J86" s="127"/>
      <c r="K86" s="133"/>
      <c r="N86" s="335">
        <f t="shared" si="4"/>
        <v>0</v>
      </c>
      <c r="O86" s="336">
        <f t="shared" si="5"/>
        <v>0</v>
      </c>
      <c r="P86" s="336">
        <f t="shared" si="6"/>
        <v>0</v>
      </c>
      <c r="Q86" s="337">
        <f t="shared" si="7"/>
        <v>0</v>
      </c>
    </row>
    <row r="87" spans="1:17" x14ac:dyDescent="0.45">
      <c r="A87" s="132"/>
      <c r="B87" s="89" t="s">
        <v>58</v>
      </c>
      <c r="C87" s="89"/>
      <c r="D87" s="89"/>
      <c r="E87" s="89"/>
      <c r="F87" s="89"/>
      <c r="G87" s="128"/>
      <c r="H87" s="129"/>
      <c r="I87" s="126"/>
      <c r="J87" s="130"/>
      <c r="K87" s="133"/>
      <c r="N87" s="335">
        <f t="shared" si="4"/>
        <v>0</v>
      </c>
      <c r="O87" s="336">
        <f t="shared" si="5"/>
        <v>0</v>
      </c>
      <c r="P87" s="336">
        <f t="shared" si="6"/>
        <v>0</v>
      </c>
      <c r="Q87" s="337">
        <f t="shared" si="7"/>
        <v>0</v>
      </c>
    </row>
    <row r="88" spans="1:17" x14ac:dyDescent="0.45">
      <c r="A88" s="131" t="s">
        <v>59</v>
      </c>
      <c r="B88" s="89"/>
      <c r="C88" s="89"/>
      <c r="D88" s="89"/>
      <c r="E88" s="89"/>
      <c r="F88" s="89"/>
      <c r="G88" s="128"/>
      <c r="H88" s="129"/>
      <c r="I88" s="126"/>
      <c r="J88" s="130"/>
      <c r="K88" s="133"/>
      <c r="N88" s="335">
        <f t="shared" si="4"/>
        <v>0</v>
      </c>
      <c r="O88" s="336">
        <f t="shared" si="5"/>
        <v>0</v>
      </c>
      <c r="P88" s="336">
        <f t="shared" si="6"/>
        <v>0</v>
      </c>
      <c r="Q88" s="337">
        <f t="shared" si="7"/>
        <v>0</v>
      </c>
    </row>
    <row r="89" spans="1:17" x14ac:dyDescent="0.45">
      <c r="A89" s="132"/>
      <c r="B89" s="119" t="s">
        <v>60</v>
      </c>
      <c r="C89" s="89"/>
      <c r="D89" s="89"/>
      <c r="E89" s="89"/>
      <c r="F89" s="89"/>
      <c r="G89" s="128"/>
      <c r="H89" s="129"/>
      <c r="I89" s="126"/>
      <c r="J89" s="130"/>
      <c r="K89" s="133"/>
      <c r="N89" s="335">
        <f t="shared" si="4"/>
        <v>0</v>
      </c>
      <c r="O89" s="336">
        <f t="shared" si="5"/>
        <v>0</v>
      </c>
      <c r="P89" s="336">
        <f t="shared" si="6"/>
        <v>0</v>
      </c>
      <c r="Q89" s="337">
        <f t="shared" si="7"/>
        <v>0</v>
      </c>
    </row>
    <row r="90" spans="1:17" x14ac:dyDescent="0.45">
      <c r="A90" s="132"/>
      <c r="B90" s="89" t="s">
        <v>61</v>
      </c>
      <c r="C90" s="89"/>
      <c r="D90" s="89"/>
      <c r="E90" s="128">
        <f>G63</f>
        <v>260.89285714285711</v>
      </c>
      <c r="F90" s="134" t="s">
        <v>2</v>
      </c>
      <c r="G90" s="135"/>
      <c r="H90" s="135"/>
      <c r="I90" s="126"/>
      <c r="J90" s="130"/>
      <c r="K90" s="133"/>
      <c r="N90" s="335">
        <f t="shared" si="4"/>
        <v>0</v>
      </c>
      <c r="O90" s="336">
        <f t="shared" si="5"/>
        <v>0</v>
      </c>
      <c r="P90" s="336">
        <f t="shared" si="6"/>
        <v>0</v>
      </c>
      <c r="Q90" s="337">
        <f t="shared" si="7"/>
        <v>0</v>
      </c>
    </row>
    <row r="91" spans="1:17" x14ac:dyDescent="0.45">
      <c r="A91" s="132"/>
      <c r="B91" s="89" t="s">
        <v>62</v>
      </c>
      <c r="C91" s="89"/>
      <c r="D91" s="89"/>
      <c r="E91" s="136">
        <f>-H67</f>
        <v>-25.75</v>
      </c>
      <c r="F91" s="137" t="s">
        <v>2</v>
      </c>
      <c r="G91" s="135"/>
      <c r="H91" s="135"/>
      <c r="I91" s="126"/>
      <c r="J91" s="130"/>
      <c r="K91" s="133"/>
      <c r="N91" s="335">
        <f t="shared" si="4"/>
        <v>0</v>
      </c>
      <c r="O91" s="336">
        <f t="shared" si="5"/>
        <v>0</v>
      </c>
      <c r="P91" s="336">
        <f t="shared" si="6"/>
        <v>0</v>
      </c>
      <c r="Q91" s="337">
        <f t="shared" si="7"/>
        <v>0</v>
      </c>
    </row>
    <row r="92" spans="1:17" x14ac:dyDescent="0.45">
      <c r="A92" s="132"/>
      <c r="B92" s="82"/>
      <c r="C92" s="82"/>
      <c r="D92" s="82"/>
      <c r="E92" s="136">
        <f>SUM(E90:E91)</f>
        <v>235.14285714285711</v>
      </c>
      <c r="F92" s="137" t="s">
        <v>2</v>
      </c>
      <c r="G92" s="135"/>
      <c r="H92" s="135"/>
      <c r="I92" s="126"/>
      <c r="J92" s="130"/>
      <c r="K92" s="133"/>
      <c r="N92" s="335">
        <f t="shared" si="4"/>
        <v>0</v>
      </c>
      <c r="O92" s="336">
        <f t="shared" si="5"/>
        <v>0</v>
      </c>
      <c r="P92" s="336">
        <f t="shared" si="6"/>
        <v>0</v>
      </c>
      <c r="Q92" s="337">
        <f t="shared" si="7"/>
        <v>0</v>
      </c>
    </row>
    <row r="93" spans="1:17" x14ac:dyDescent="0.45">
      <c r="A93" s="132"/>
      <c r="B93" s="89" t="s">
        <v>63</v>
      </c>
      <c r="C93" s="89"/>
      <c r="D93" s="89"/>
      <c r="E93" s="128">
        <f>E92/5</f>
        <v>47.028571428571425</v>
      </c>
      <c r="F93" s="134" t="s">
        <v>64</v>
      </c>
      <c r="G93" s="135"/>
      <c r="H93" s="135"/>
      <c r="I93" s="126"/>
      <c r="J93" s="130"/>
      <c r="K93" s="133"/>
      <c r="N93" s="335">
        <f t="shared" si="4"/>
        <v>0</v>
      </c>
      <c r="O93" s="336">
        <f t="shared" si="5"/>
        <v>0</v>
      </c>
      <c r="P93" s="336">
        <f t="shared" si="6"/>
        <v>0</v>
      </c>
      <c r="Q93" s="337">
        <f t="shared" si="7"/>
        <v>0</v>
      </c>
    </row>
    <row r="94" spans="1:17" x14ac:dyDescent="0.45">
      <c r="A94" s="132"/>
      <c r="B94" s="89" t="s">
        <v>65</v>
      </c>
      <c r="C94" s="89"/>
      <c r="D94" s="89"/>
      <c r="E94" s="128">
        <v>11.55</v>
      </c>
      <c r="F94" s="129" t="s">
        <v>66</v>
      </c>
      <c r="G94" s="135"/>
      <c r="H94" s="135"/>
      <c r="I94" s="126"/>
      <c r="J94" s="130"/>
      <c r="K94" s="133"/>
      <c r="N94" s="335">
        <f t="shared" si="4"/>
        <v>0</v>
      </c>
      <c r="O94" s="336">
        <f t="shared" si="5"/>
        <v>0</v>
      </c>
      <c r="P94" s="336">
        <f t="shared" si="6"/>
        <v>0</v>
      </c>
      <c r="Q94" s="337">
        <f t="shared" si="7"/>
        <v>0</v>
      </c>
    </row>
    <row r="95" spans="1:17" x14ac:dyDescent="0.45">
      <c r="A95" s="132"/>
      <c r="B95" s="82" t="s">
        <v>67</v>
      </c>
      <c r="C95" s="82"/>
      <c r="D95" s="82"/>
      <c r="E95" s="136">
        <v>1.2</v>
      </c>
      <c r="F95" s="138"/>
      <c r="G95" s="135"/>
      <c r="H95" s="135"/>
      <c r="I95" s="126"/>
      <c r="J95" s="130"/>
      <c r="K95" s="133"/>
      <c r="N95" s="335">
        <f t="shared" si="4"/>
        <v>0</v>
      </c>
      <c r="O95" s="336">
        <f t="shared" si="5"/>
        <v>0</v>
      </c>
      <c r="P95" s="336">
        <f t="shared" si="6"/>
        <v>0</v>
      </c>
      <c r="Q95" s="337">
        <f t="shared" si="7"/>
        <v>0</v>
      </c>
    </row>
    <row r="96" spans="1:17" x14ac:dyDescent="0.45">
      <c r="A96" s="132"/>
      <c r="B96" s="92" t="s">
        <v>68</v>
      </c>
      <c r="C96" s="89"/>
      <c r="D96" s="89"/>
      <c r="E96" s="128">
        <f>E93*E94*E95</f>
        <v>651.81599999999992</v>
      </c>
      <c r="F96" s="129" t="s">
        <v>66</v>
      </c>
      <c r="G96" s="135"/>
      <c r="H96" s="135"/>
      <c r="I96" s="126"/>
      <c r="J96" s="130"/>
      <c r="K96" s="133"/>
      <c r="N96" s="335">
        <f t="shared" si="4"/>
        <v>0</v>
      </c>
      <c r="O96" s="336">
        <f t="shared" si="5"/>
        <v>0</v>
      </c>
      <c r="P96" s="336">
        <f t="shared" si="6"/>
        <v>0</v>
      </c>
      <c r="Q96" s="337">
        <f t="shared" si="7"/>
        <v>0</v>
      </c>
    </row>
    <row r="97" spans="1:17" x14ac:dyDescent="0.45">
      <c r="A97" s="132"/>
      <c r="B97" s="92" t="s">
        <v>69</v>
      </c>
      <c r="C97" s="89"/>
      <c r="D97" s="89"/>
      <c r="E97" s="128">
        <f>E96/7.8</f>
        <v>83.566153846153838</v>
      </c>
      <c r="F97" s="134" t="s">
        <v>2</v>
      </c>
      <c r="G97" s="139">
        <f>E97</f>
        <v>83.566153846153838</v>
      </c>
      <c r="H97" s="129">
        <f t="shared" ref="H97" si="8">G97/G$80</f>
        <v>0.42682768712145069</v>
      </c>
      <c r="I97" s="126"/>
      <c r="J97" s="127">
        <f t="shared" ref="J97" si="9">H97*(1+I97)</f>
        <v>0.42682768712145069</v>
      </c>
      <c r="K97" s="133">
        <v>3</v>
      </c>
      <c r="N97" s="335">
        <f t="shared" si="4"/>
        <v>0</v>
      </c>
      <c r="O97" s="336">
        <f t="shared" si="5"/>
        <v>0</v>
      </c>
      <c r="P97" s="336">
        <f t="shared" si="6"/>
        <v>0</v>
      </c>
      <c r="Q97" s="337">
        <f t="shared" si="7"/>
        <v>0.42682768712145069</v>
      </c>
    </row>
    <row r="98" spans="1:17" x14ac:dyDescent="0.45">
      <c r="A98" s="132"/>
      <c r="B98" s="92" t="s">
        <v>70</v>
      </c>
      <c r="C98" s="89"/>
      <c r="D98" s="89"/>
      <c r="F98" s="134"/>
      <c r="G98" s="139"/>
      <c r="H98" s="129"/>
      <c r="I98" s="126"/>
      <c r="J98" s="127"/>
      <c r="K98" s="133"/>
      <c r="N98" s="335">
        <f t="shared" si="4"/>
        <v>0</v>
      </c>
      <c r="O98" s="336">
        <f t="shared" si="5"/>
        <v>0</v>
      </c>
      <c r="P98" s="336">
        <f t="shared" si="6"/>
        <v>0</v>
      </c>
      <c r="Q98" s="337">
        <f t="shared" si="7"/>
        <v>0</v>
      </c>
    </row>
    <row r="99" spans="1:17" x14ac:dyDescent="0.45">
      <c r="A99" s="132"/>
      <c r="B99" s="140">
        <v>0.64934999999999998</v>
      </c>
      <c r="C99" s="283" t="s">
        <v>71</v>
      </c>
      <c r="D99" s="142">
        <f>H97</f>
        <v>0.42682768712145069</v>
      </c>
      <c r="E99" s="143" t="s">
        <v>72</v>
      </c>
      <c r="F99" s="144">
        <f>E67</f>
        <v>0.85</v>
      </c>
      <c r="H99" s="129">
        <f>B99*D99*F99</f>
        <v>0.23558647483746686</v>
      </c>
      <c r="I99" s="126">
        <f>(H52+H57)/2</f>
        <v>0.28489999999999999</v>
      </c>
      <c r="J99" s="127">
        <f>H99*(1+I99)</f>
        <v>0.30270506151866117</v>
      </c>
      <c r="K99" s="133">
        <v>3</v>
      </c>
      <c r="N99" s="335">
        <f t="shared" si="4"/>
        <v>0</v>
      </c>
      <c r="O99" s="336">
        <f t="shared" si="5"/>
        <v>0</v>
      </c>
      <c r="P99" s="336">
        <f t="shared" si="6"/>
        <v>0</v>
      </c>
      <c r="Q99" s="337">
        <f t="shared" si="7"/>
        <v>0.30270506151866117</v>
      </c>
    </row>
    <row r="100" spans="1:17" x14ac:dyDescent="0.45">
      <c r="A100" s="132"/>
      <c r="B100" s="92" t="s">
        <v>73</v>
      </c>
      <c r="C100" s="89"/>
      <c r="D100" s="89"/>
      <c r="F100" s="134"/>
      <c r="G100" s="145"/>
      <c r="H100" s="129"/>
      <c r="I100" s="126"/>
      <c r="J100" s="127"/>
      <c r="K100" s="133"/>
      <c r="N100" s="335">
        <f t="shared" si="4"/>
        <v>0</v>
      </c>
      <c r="O100" s="336">
        <f t="shared" si="5"/>
        <v>0</v>
      </c>
      <c r="P100" s="336">
        <f t="shared" si="6"/>
        <v>0</v>
      </c>
      <c r="Q100" s="337">
        <f t="shared" si="7"/>
        <v>0</v>
      </c>
    </row>
    <row r="101" spans="1:17" x14ac:dyDescent="0.45">
      <c r="A101" s="132"/>
      <c r="B101" s="140">
        <v>0.77922000000000002</v>
      </c>
      <c r="C101" s="283" t="s">
        <v>71</v>
      </c>
      <c r="D101" s="142">
        <f>H97</f>
        <v>0.42682768712145069</v>
      </c>
      <c r="E101" s="143" t="s">
        <v>72</v>
      </c>
      <c r="F101" s="144">
        <f>E68</f>
        <v>0.15000000000000002</v>
      </c>
      <c r="G101" s="145"/>
      <c r="H101" s="138">
        <f>B101*D101*F101</f>
        <v>4.9888900553816527E-2</v>
      </c>
      <c r="I101" s="126">
        <f>I99</f>
        <v>0.28489999999999999</v>
      </c>
      <c r="J101" s="127">
        <f>H101*(1+I101)</f>
        <v>6.4102248321598859E-2</v>
      </c>
      <c r="K101" s="133">
        <v>3</v>
      </c>
      <c r="N101" s="335">
        <f t="shared" si="4"/>
        <v>0</v>
      </c>
      <c r="O101" s="336">
        <f t="shared" si="5"/>
        <v>0</v>
      </c>
      <c r="P101" s="336">
        <f t="shared" si="6"/>
        <v>0</v>
      </c>
      <c r="Q101" s="337">
        <f t="shared" si="7"/>
        <v>6.4102248321598859E-2</v>
      </c>
    </row>
    <row r="102" spans="1:17" x14ac:dyDescent="0.45">
      <c r="A102" s="132"/>
      <c r="B102" s="92" t="s">
        <v>74</v>
      </c>
      <c r="C102" s="89"/>
      <c r="D102" s="89"/>
      <c r="E102" s="128"/>
      <c r="F102" s="134"/>
      <c r="G102" s="139"/>
      <c r="H102" s="129">
        <f>H99+H101</f>
        <v>0.28547537539128337</v>
      </c>
      <c r="I102" s="126">
        <v>0.30099999999999999</v>
      </c>
      <c r="J102" s="127">
        <f>-H102*(1+I102)</f>
        <v>-0.37140346338405966</v>
      </c>
      <c r="K102" s="133">
        <v>3</v>
      </c>
      <c r="N102" s="335">
        <f t="shared" si="4"/>
        <v>0</v>
      </c>
      <c r="O102" s="336">
        <f t="shared" si="5"/>
        <v>0</v>
      </c>
      <c r="P102" s="336">
        <f t="shared" si="6"/>
        <v>0</v>
      </c>
      <c r="Q102" s="337">
        <f t="shared" si="7"/>
        <v>-0.37140346338405966</v>
      </c>
    </row>
    <row r="103" spans="1:17" x14ac:dyDescent="0.45">
      <c r="A103" s="132"/>
      <c r="B103" s="119" t="s">
        <v>116</v>
      </c>
      <c r="C103" s="89"/>
      <c r="D103" s="89"/>
      <c r="E103" s="89"/>
      <c r="F103" s="89"/>
      <c r="G103" s="128"/>
      <c r="H103" s="129"/>
      <c r="I103" s="126"/>
      <c r="J103" s="130"/>
      <c r="K103" s="133"/>
      <c r="N103" s="335">
        <f t="shared" si="4"/>
        <v>0</v>
      </c>
      <c r="O103" s="336">
        <f t="shared" si="5"/>
        <v>0</v>
      </c>
      <c r="P103" s="336">
        <f t="shared" si="6"/>
        <v>0</v>
      </c>
      <c r="Q103" s="337">
        <f t="shared" si="7"/>
        <v>0</v>
      </c>
    </row>
    <row r="104" spans="1:17" x14ac:dyDescent="0.45">
      <c r="A104" s="132"/>
      <c r="B104" s="92" t="s">
        <v>76</v>
      </c>
      <c r="C104" s="89"/>
      <c r="D104" s="89"/>
      <c r="E104" s="89">
        <v>34.86</v>
      </c>
      <c r="F104" s="89" t="s">
        <v>77</v>
      </c>
      <c r="G104" s="128"/>
      <c r="H104" s="129"/>
      <c r="I104" s="126"/>
      <c r="J104" s="130"/>
      <c r="K104" s="133"/>
      <c r="N104" s="335">
        <f t="shared" si="4"/>
        <v>0</v>
      </c>
      <c r="O104" s="336">
        <f t="shared" si="5"/>
        <v>0</v>
      </c>
      <c r="P104" s="336">
        <f t="shared" si="6"/>
        <v>0</v>
      </c>
      <c r="Q104" s="337">
        <f t="shared" si="7"/>
        <v>0</v>
      </c>
    </row>
    <row r="105" spans="1:17" x14ac:dyDescent="0.45">
      <c r="A105" s="132"/>
      <c r="B105" s="89" t="s">
        <v>65</v>
      </c>
      <c r="C105" s="89"/>
      <c r="D105" s="89"/>
      <c r="E105" s="128">
        <v>1.3</v>
      </c>
      <c r="F105" s="129" t="s">
        <v>66</v>
      </c>
      <c r="G105" s="128"/>
      <c r="H105" s="129"/>
      <c r="I105" s="126"/>
      <c r="J105" s="130"/>
      <c r="K105" s="133"/>
      <c r="N105" s="335">
        <f t="shared" si="4"/>
        <v>0</v>
      </c>
      <c r="O105" s="336">
        <f t="shared" si="5"/>
        <v>0</v>
      </c>
      <c r="P105" s="336">
        <f t="shared" si="6"/>
        <v>0</v>
      </c>
      <c r="Q105" s="337">
        <f t="shared" si="7"/>
        <v>0</v>
      </c>
    </row>
    <row r="106" spans="1:17" x14ac:dyDescent="0.45">
      <c r="A106" s="132"/>
      <c r="B106" s="82" t="s">
        <v>67</v>
      </c>
      <c r="C106" s="82"/>
      <c r="D106" s="82"/>
      <c r="E106" s="136">
        <v>1.2</v>
      </c>
      <c r="F106" s="138"/>
      <c r="G106" s="128"/>
      <c r="H106" s="129"/>
      <c r="I106" s="126"/>
      <c r="J106" s="130"/>
      <c r="K106" s="133"/>
      <c r="N106" s="335">
        <f t="shared" si="4"/>
        <v>0</v>
      </c>
      <c r="O106" s="336">
        <f t="shared" si="5"/>
        <v>0</v>
      </c>
      <c r="P106" s="336">
        <f t="shared" si="6"/>
        <v>0</v>
      </c>
      <c r="Q106" s="337">
        <f t="shared" si="7"/>
        <v>0</v>
      </c>
    </row>
    <row r="107" spans="1:17" x14ac:dyDescent="0.45">
      <c r="A107" s="132"/>
      <c r="B107" s="92" t="s">
        <v>68</v>
      </c>
      <c r="C107" s="89"/>
      <c r="D107" s="89"/>
      <c r="E107" s="128">
        <f>E104*E105*E106</f>
        <v>54.381599999999999</v>
      </c>
      <c r="F107" s="129" t="s">
        <v>66</v>
      </c>
      <c r="G107" s="128"/>
      <c r="H107" s="129"/>
      <c r="I107" s="126"/>
      <c r="J107" s="130"/>
      <c r="K107" s="133"/>
      <c r="N107" s="335">
        <f t="shared" si="4"/>
        <v>0</v>
      </c>
      <c r="O107" s="336">
        <f t="shared" si="5"/>
        <v>0</v>
      </c>
      <c r="P107" s="336">
        <f t="shared" si="6"/>
        <v>0</v>
      </c>
      <c r="Q107" s="337">
        <f t="shared" si="7"/>
        <v>0</v>
      </c>
    </row>
    <row r="108" spans="1:17" x14ac:dyDescent="0.45">
      <c r="A108" s="132"/>
      <c r="B108" s="82" t="s">
        <v>78</v>
      </c>
      <c r="C108" s="82"/>
      <c r="D108" s="82"/>
      <c r="E108" s="136">
        <f>E107/7.8</f>
        <v>6.9720000000000004</v>
      </c>
      <c r="F108" s="138" t="s">
        <v>2</v>
      </c>
      <c r="G108" s="128">
        <f>E108</f>
        <v>6.9720000000000004</v>
      </c>
      <c r="H108" s="129">
        <f t="shared" ref="H108" si="10">G108/G$80</f>
        <v>3.5610621018759718E-2</v>
      </c>
      <c r="I108" s="126"/>
      <c r="J108" s="127">
        <f t="shared" ref="J108" si="11">H108*(1+I108)</f>
        <v>3.5610621018759718E-2</v>
      </c>
      <c r="K108" s="133">
        <v>3</v>
      </c>
      <c r="N108" s="335">
        <f t="shared" si="4"/>
        <v>0</v>
      </c>
      <c r="O108" s="336">
        <f t="shared" si="5"/>
        <v>0</v>
      </c>
      <c r="P108" s="336">
        <f t="shared" si="6"/>
        <v>0</v>
      </c>
      <c r="Q108" s="337">
        <f t="shared" si="7"/>
        <v>3.5610621018759718E-2</v>
      </c>
    </row>
    <row r="109" spans="1:17" x14ac:dyDescent="0.45">
      <c r="A109" s="132"/>
      <c r="B109" s="89" t="s">
        <v>79</v>
      </c>
      <c r="C109" s="89"/>
      <c r="D109" s="89"/>
      <c r="E109" s="89">
        <v>4.28</v>
      </c>
      <c r="F109" s="92" t="s">
        <v>2</v>
      </c>
      <c r="G109" s="128"/>
      <c r="H109" s="129"/>
      <c r="I109" s="126"/>
      <c r="J109" s="130"/>
      <c r="K109" s="133"/>
      <c r="N109" s="335">
        <f t="shared" si="4"/>
        <v>0</v>
      </c>
      <c r="O109" s="336">
        <f t="shared" si="5"/>
        <v>0</v>
      </c>
      <c r="P109" s="336">
        <f t="shared" si="6"/>
        <v>0</v>
      </c>
      <c r="Q109" s="337">
        <f t="shared" si="7"/>
        <v>0</v>
      </c>
    </row>
    <row r="110" spans="1:17" x14ac:dyDescent="0.45">
      <c r="A110" s="132"/>
      <c r="B110" s="92" t="s">
        <v>193</v>
      </c>
      <c r="C110" s="89"/>
      <c r="D110" s="89"/>
      <c r="E110" s="128">
        <f>E109*1.2*1.301</f>
        <v>6.6819359999999994</v>
      </c>
      <c r="F110" s="89" t="s">
        <v>2</v>
      </c>
      <c r="G110" s="146">
        <f>-E110</f>
        <v>-6.6819359999999994</v>
      </c>
      <c r="H110" s="129">
        <f t="shared" ref="H110" si="12">G110/G$80</f>
        <v>-3.4129072083707288E-2</v>
      </c>
      <c r="I110" s="126"/>
      <c r="J110" s="127">
        <f t="shared" ref="J110" si="13">H110*(1+I110)</f>
        <v>-3.4129072083707288E-2</v>
      </c>
      <c r="K110" s="133">
        <v>2</v>
      </c>
      <c r="N110" s="335">
        <f t="shared" si="4"/>
        <v>0</v>
      </c>
      <c r="O110" s="336">
        <f t="shared" si="5"/>
        <v>0</v>
      </c>
      <c r="P110" s="336">
        <f t="shared" si="6"/>
        <v>-3.4129072083707288E-2</v>
      </c>
      <c r="Q110" s="337">
        <f t="shared" si="7"/>
        <v>0</v>
      </c>
    </row>
    <row r="111" spans="1:17" x14ac:dyDescent="0.45">
      <c r="A111" s="132"/>
      <c r="B111" s="147" t="s">
        <v>81</v>
      </c>
      <c r="C111" s="147"/>
      <c r="D111" s="147"/>
      <c r="E111" s="148" t="s">
        <v>82</v>
      </c>
      <c r="F111" s="149" t="s">
        <v>82</v>
      </c>
      <c r="G111" s="150"/>
      <c r="H111" s="150"/>
      <c r="I111" s="151"/>
      <c r="J111" s="152"/>
      <c r="K111" s="133"/>
      <c r="N111" s="335">
        <f t="shared" si="4"/>
        <v>0</v>
      </c>
      <c r="O111" s="336">
        <f t="shared" si="5"/>
        <v>0</v>
      </c>
      <c r="P111" s="336">
        <f t="shared" si="6"/>
        <v>0</v>
      </c>
      <c r="Q111" s="337">
        <f t="shared" si="7"/>
        <v>0</v>
      </c>
    </row>
    <row r="112" spans="1:17" x14ac:dyDescent="0.45">
      <c r="A112" s="132"/>
      <c r="B112" s="147" t="s">
        <v>83</v>
      </c>
      <c r="C112" s="147"/>
      <c r="D112" s="147"/>
      <c r="E112" s="153"/>
      <c r="F112" s="149" t="s">
        <v>84</v>
      </c>
      <c r="G112" s="153"/>
      <c r="H112" s="154"/>
      <c r="I112" s="151"/>
      <c r="J112" s="152">
        <f>IF(E111=F111,0,-J110)</f>
        <v>0</v>
      </c>
      <c r="K112" s="133">
        <v>2</v>
      </c>
      <c r="N112" s="335">
        <f t="shared" si="4"/>
        <v>0</v>
      </c>
      <c r="O112" s="336">
        <f t="shared" si="5"/>
        <v>0</v>
      </c>
      <c r="P112" s="336">
        <f t="shared" si="6"/>
        <v>0</v>
      </c>
      <c r="Q112" s="337">
        <f t="shared" si="7"/>
        <v>0</v>
      </c>
    </row>
    <row r="113" spans="1:17" x14ac:dyDescent="0.45">
      <c r="A113" s="132"/>
      <c r="B113" s="147" t="s">
        <v>85</v>
      </c>
      <c r="C113" s="147"/>
      <c r="D113" s="147"/>
      <c r="E113" s="153"/>
      <c r="F113" s="147"/>
      <c r="G113" s="155">
        <f>IF(E111=F111,0,-E109)</f>
        <v>0</v>
      </c>
      <c r="H113" s="154">
        <f t="shared" ref="H113" si="14">G113/G$80</f>
        <v>0</v>
      </c>
      <c r="I113" s="126">
        <f t="shared" ref="I113" si="15">H$52</f>
        <v>0.28739999999999999</v>
      </c>
      <c r="J113" s="152">
        <f t="shared" ref="J113" si="16">H113*(1+I113)</f>
        <v>0</v>
      </c>
      <c r="K113" s="133">
        <v>0</v>
      </c>
      <c r="N113" s="335">
        <f t="shared" si="4"/>
        <v>0</v>
      </c>
      <c r="O113" s="336">
        <f t="shared" si="5"/>
        <v>0</v>
      </c>
      <c r="P113" s="336">
        <f t="shared" si="6"/>
        <v>0</v>
      </c>
      <c r="Q113" s="337">
        <f t="shared" si="7"/>
        <v>0</v>
      </c>
    </row>
    <row r="114" spans="1:17" x14ac:dyDescent="0.45">
      <c r="A114" s="132"/>
      <c r="B114" s="119" t="s">
        <v>86</v>
      </c>
      <c r="C114" s="89"/>
      <c r="D114" s="89"/>
      <c r="E114" s="89"/>
      <c r="F114" s="89"/>
      <c r="G114" s="128"/>
      <c r="H114" s="129"/>
      <c r="I114" s="126"/>
      <c r="J114" s="130"/>
      <c r="K114" s="133"/>
      <c r="N114" s="335">
        <f t="shared" si="4"/>
        <v>0</v>
      </c>
      <c r="O114" s="336">
        <f t="shared" si="5"/>
        <v>0</v>
      </c>
      <c r="P114" s="336">
        <f t="shared" si="6"/>
        <v>0</v>
      </c>
      <c r="Q114" s="337">
        <f t="shared" si="7"/>
        <v>0</v>
      </c>
    </row>
    <row r="115" spans="1:17" x14ac:dyDescent="0.45">
      <c r="A115" s="132"/>
      <c r="B115" s="82" t="s">
        <v>61</v>
      </c>
      <c r="C115" s="82"/>
      <c r="D115" s="82"/>
      <c r="E115" s="136">
        <f>G63</f>
        <v>260.89285714285711</v>
      </c>
      <c r="F115" s="82" t="s">
        <v>2</v>
      </c>
      <c r="G115" s="128"/>
      <c r="H115" s="129"/>
      <c r="I115" s="126"/>
      <c r="J115" s="130"/>
      <c r="K115" s="133"/>
      <c r="N115" s="335">
        <f t="shared" si="4"/>
        <v>0</v>
      </c>
      <c r="O115" s="336">
        <f t="shared" si="5"/>
        <v>0</v>
      </c>
      <c r="P115" s="336">
        <f t="shared" si="6"/>
        <v>0</v>
      </c>
      <c r="Q115" s="337">
        <f t="shared" si="7"/>
        <v>0</v>
      </c>
    </row>
    <row r="116" spans="1:17" x14ac:dyDescent="0.45">
      <c r="A116" s="132"/>
      <c r="B116" s="89" t="s">
        <v>87</v>
      </c>
      <c r="C116" s="89"/>
      <c r="D116" s="89"/>
      <c r="E116" s="128">
        <f>E115/5</f>
        <v>52.178571428571423</v>
      </c>
      <c r="F116" s="89" t="s">
        <v>77</v>
      </c>
      <c r="G116" s="128"/>
      <c r="H116" s="129"/>
      <c r="I116" s="126"/>
      <c r="J116" s="130"/>
      <c r="K116" s="133"/>
      <c r="N116" s="335">
        <f t="shared" si="4"/>
        <v>0</v>
      </c>
      <c r="O116" s="336">
        <f t="shared" si="5"/>
        <v>0</v>
      </c>
      <c r="P116" s="336">
        <f t="shared" si="6"/>
        <v>0</v>
      </c>
      <c r="Q116" s="337">
        <f t="shared" si="7"/>
        <v>0</v>
      </c>
    </row>
    <row r="117" spans="1:17" x14ac:dyDescent="0.45">
      <c r="A117" s="132"/>
      <c r="B117" s="89" t="s">
        <v>65</v>
      </c>
      <c r="C117" s="89"/>
      <c r="D117" s="89"/>
      <c r="E117" s="128">
        <v>1.5</v>
      </c>
      <c r="F117" s="129" t="s">
        <v>66</v>
      </c>
      <c r="G117" s="128"/>
      <c r="H117" s="129"/>
      <c r="I117" s="126"/>
      <c r="J117" s="130"/>
      <c r="K117" s="133"/>
      <c r="N117" s="335">
        <f t="shared" si="4"/>
        <v>0</v>
      </c>
      <c r="O117" s="336">
        <f t="shared" si="5"/>
        <v>0</v>
      </c>
      <c r="P117" s="336">
        <f t="shared" si="6"/>
        <v>0</v>
      </c>
      <c r="Q117" s="337">
        <f t="shared" si="7"/>
        <v>0</v>
      </c>
    </row>
    <row r="118" spans="1:17" x14ac:dyDescent="0.45">
      <c r="A118" s="132"/>
      <c r="B118" s="82" t="s">
        <v>67</v>
      </c>
      <c r="C118" s="82"/>
      <c r="D118" s="82"/>
      <c r="E118" s="136">
        <v>1.2</v>
      </c>
      <c r="F118" s="138"/>
      <c r="G118" s="128"/>
      <c r="H118" s="129"/>
      <c r="I118" s="126"/>
      <c r="J118" s="130"/>
      <c r="K118" s="133"/>
      <c r="N118" s="335">
        <f t="shared" si="4"/>
        <v>0</v>
      </c>
      <c r="O118" s="336">
        <f t="shared" si="5"/>
        <v>0</v>
      </c>
      <c r="P118" s="336">
        <f t="shared" si="6"/>
        <v>0</v>
      </c>
      <c r="Q118" s="337">
        <f t="shared" si="7"/>
        <v>0</v>
      </c>
    </row>
    <row r="119" spans="1:17" x14ac:dyDescent="0.45">
      <c r="A119" s="132"/>
      <c r="B119" s="92" t="s">
        <v>68</v>
      </c>
      <c r="C119" s="89"/>
      <c r="D119" s="89"/>
      <c r="E119" s="128">
        <f>E116*E117*E118</f>
        <v>93.921428571428564</v>
      </c>
      <c r="F119" s="129" t="s">
        <v>66</v>
      </c>
      <c r="G119" s="128"/>
      <c r="H119" s="129"/>
      <c r="I119" s="126"/>
      <c r="J119" s="130"/>
      <c r="K119" s="133"/>
      <c r="N119" s="335">
        <f t="shared" si="4"/>
        <v>0</v>
      </c>
      <c r="O119" s="336">
        <f t="shared" si="5"/>
        <v>0</v>
      </c>
      <c r="P119" s="336">
        <f t="shared" si="6"/>
        <v>0</v>
      </c>
      <c r="Q119" s="337">
        <f t="shared" si="7"/>
        <v>0</v>
      </c>
    </row>
    <row r="120" spans="1:17" x14ac:dyDescent="0.45">
      <c r="A120" s="132"/>
      <c r="B120" s="89" t="s">
        <v>78</v>
      </c>
      <c r="C120" s="89"/>
      <c r="D120" s="89"/>
      <c r="E120" s="128">
        <f>E119/7.8</f>
        <v>12.04120879120879</v>
      </c>
      <c r="F120" s="129" t="s">
        <v>2</v>
      </c>
      <c r="G120" s="139">
        <f>E120</f>
        <v>12.04120879120879</v>
      </c>
      <c r="H120" s="129">
        <f>G120/G$80</f>
        <v>6.1502427262119054E-2</v>
      </c>
      <c r="I120" s="126"/>
      <c r="J120" s="127">
        <f t="shared" ref="J120" si="17">H120*(1+I120)</f>
        <v>6.1502427262119054E-2</v>
      </c>
      <c r="K120" s="133">
        <v>3</v>
      </c>
      <c r="N120" s="335">
        <f t="shared" si="4"/>
        <v>0</v>
      </c>
      <c r="O120" s="336">
        <f t="shared" si="5"/>
        <v>0</v>
      </c>
      <c r="P120" s="336">
        <f t="shared" si="6"/>
        <v>0</v>
      </c>
      <c r="Q120" s="337">
        <f t="shared" si="7"/>
        <v>6.1502427262119054E-2</v>
      </c>
    </row>
    <row r="121" spans="1:17" x14ac:dyDescent="0.45">
      <c r="A121" s="132"/>
      <c r="B121" s="119" t="s">
        <v>88</v>
      </c>
      <c r="C121" s="135"/>
      <c r="D121" s="135"/>
      <c r="E121" s="135"/>
      <c r="F121" s="135"/>
      <c r="G121" s="135"/>
      <c r="H121" s="135"/>
      <c r="I121" s="126"/>
      <c r="J121" s="130"/>
      <c r="K121" s="133"/>
      <c r="N121" s="335">
        <f t="shared" si="4"/>
        <v>0</v>
      </c>
      <c r="O121" s="336">
        <f t="shared" si="5"/>
        <v>0</v>
      </c>
      <c r="P121" s="336">
        <f t="shared" si="6"/>
        <v>0</v>
      </c>
      <c r="Q121" s="337">
        <f t="shared" si="7"/>
        <v>0</v>
      </c>
    </row>
    <row r="122" spans="1:17" x14ac:dyDescent="0.45">
      <c r="A122" s="132"/>
      <c r="B122" s="89" t="s">
        <v>194</v>
      </c>
      <c r="C122" s="89"/>
      <c r="D122" s="89"/>
      <c r="E122" s="128">
        <f>E104-8/12*H67/5</f>
        <v>31.426666666666666</v>
      </c>
      <c r="F122" s="89" t="s">
        <v>77</v>
      </c>
      <c r="G122" s="128"/>
      <c r="H122" s="129"/>
      <c r="I122" s="126"/>
      <c r="J122" s="130"/>
      <c r="K122" s="133"/>
      <c r="N122" s="335">
        <f t="shared" si="4"/>
        <v>0</v>
      </c>
      <c r="O122" s="336">
        <f t="shared" si="5"/>
        <v>0</v>
      </c>
      <c r="P122" s="336">
        <f t="shared" si="6"/>
        <v>0</v>
      </c>
      <c r="Q122" s="337">
        <f t="shared" si="7"/>
        <v>0</v>
      </c>
    </row>
    <row r="123" spans="1:17" x14ac:dyDescent="0.45">
      <c r="A123" s="132"/>
      <c r="B123" s="160" t="s">
        <v>196</v>
      </c>
      <c r="C123" s="82"/>
      <c r="D123" s="82"/>
      <c r="E123" s="136">
        <v>1.5</v>
      </c>
      <c r="F123" s="138" t="s">
        <v>66</v>
      </c>
      <c r="G123" s="128"/>
      <c r="H123" s="129"/>
      <c r="I123" s="126"/>
      <c r="J123" s="130"/>
      <c r="K123" s="133"/>
      <c r="N123" s="335">
        <f t="shared" si="4"/>
        <v>0</v>
      </c>
      <c r="O123" s="336">
        <f t="shared" si="5"/>
        <v>0</v>
      </c>
      <c r="P123" s="336">
        <f t="shared" si="6"/>
        <v>0</v>
      </c>
      <c r="Q123" s="337">
        <f t="shared" si="7"/>
        <v>0</v>
      </c>
    </row>
    <row r="124" spans="1:17" x14ac:dyDescent="0.45">
      <c r="A124" s="132"/>
      <c r="B124" s="92" t="s">
        <v>198</v>
      </c>
      <c r="C124" s="89"/>
      <c r="D124" s="89"/>
      <c r="E124" s="128">
        <f>E122*E123</f>
        <v>47.14</v>
      </c>
      <c r="F124" s="129" t="s">
        <v>66</v>
      </c>
      <c r="G124" s="128"/>
      <c r="H124" s="129"/>
      <c r="I124" s="126"/>
      <c r="J124" s="130"/>
      <c r="K124" s="133"/>
      <c r="N124" s="335">
        <f t="shared" si="4"/>
        <v>0</v>
      </c>
      <c r="O124" s="336">
        <f t="shared" si="5"/>
        <v>0</v>
      </c>
      <c r="P124" s="336">
        <f t="shared" si="6"/>
        <v>0</v>
      </c>
      <c r="Q124" s="337">
        <f t="shared" si="7"/>
        <v>0</v>
      </c>
    </row>
    <row r="125" spans="1:17" x14ac:dyDescent="0.45">
      <c r="A125" s="132"/>
      <c r="B125" s="89" t="s">
        <v>195</v>
      </c>
      <c r="C125" s="89"/>
      <c r="D125" s="89"/>
      <c r="E125" s="128">
        <f>E93-E122</f>
        <v>15.601904761904759</v>
      </c>
      <c r="F125" s="89" t="s">
        <v>77</v>
      </c>
      <c r="G125" s="128"/>
      <c r="H125" s="129"/>
      <c r="I125" s="126"/>
      <c r="J125" s="130"/>
      <c r="K125" s="133"/>
      <c r="N125" s="335">
        <f t="shared" si="4"/>
        <v>0</v>
      </c>
      <c r="O125" s="336">
        <f t="shared" si="5"/>
        <v>0</v>
      </c>
      <c r="P125" s="336">
        <f t="shared" si="6"/>
        <v>0</v>
      </c>
      <c r="Q125" s="337">
        <f t="shared" si="7"/>
        <v>0</v>
      </c>
    </row>
    <row r="126" spans="1:17" x14ac:dyDescent="0.45">
      <c r="A126" s="132"/>
      <c r="B126" s="82" t="s">
        <v>197</v>
      </c>
      <c r="C126" s="82"/>
      <c r="D126" s="82"/>
      <c r="E126" s="136">
        <v>0.4</v>
      </c>
      <c r="F126" s="138" t="s">
        <v>66</v>
      </c>
      <c r="G126" s="128"/>
      <c r="H126" s="129"/>
      <c r="I126" s="126"/>
      <c r="J126" s="130"/>
      <c r="K126" s="133"/>
      <c r="N126" s="335">
        <f t="shared" si="4"/>
        <v>0</v>
      </c>
      <c r="O126" s="336">
        <f t="shared" si="5"/>
        <v>0</v>
      </c>
      <c r="P126" s="336">
        <f t="shared" si="6"/>
        <v>0</v>
      </c>
      <c r="Q126" s="337">
        <f t="shared" si="7"/>
        <v>0</v>
      </c>
    </row>
    <row r="127" spans="1:17" x14ac:dyDescent="0.45">
      <c r="A127" s="132"/>
      <c r="B127" s="92" t="s">
        <v>198</v>
      </c>
      <c r="C127" s="89"/>
      <c r="D127" s="89"/>
      <c r="E127" s="128">
        <f>E125*E126</f>
        <v>6.2407619047619036</v>
      </c>
      <c r="F127" s="129" t="s">
        <v>66</v>
      </c>
      <c r="G127" s="128"/>
      <c r="H127" s="129"/>
      <c r="I127" s="126"/>
      <c r="J127" s="130"/>
      <c r="K127" s="133"/>
      <c r="N127" s="335">
        <f t="shared" si="4"/>
        <v>0</v>
      </c>
      <c r="O127" s="336">
        <f t="shared" si="5"/>
        <v>0</v>
      </c>
      <c r="P127" s="336">
        <f t="shared" si="6"/>
        <v>0</v>
      </c>
      <c r="Q127" s="337">
        <f t="shared" si="7"/>
        <v>0</v>
      </c>
    </row>
    <row r="128" spans="1:17" x14ac:dyDescent="0.45">
      <c r="A128" s="132"/>
      <c r="B128" s="92" t="s">
        <v>68</v>
      </c>
      <c r="C128" s="89"/>
      <c r="D128" s="89"/>
      <c r="E128" s="128">
        <f>E127+E124</f>
        <v>53.380761904761904</v>
      </c>
      <c r="F128" s="129" t="s">
        <v>66</v>
      </c>
      <c r="G128" s="128"/>
      <c r="H128" s="129"/>
      <c r="I128" s="126"/>
      <c r="J128" s="130"/>
      <c r="K128" s="133"/>
      <c r="N128" s="335">
        <f t="shared" si="4"/>
        <v>0</v>
      </c>
      <c r="O128" s="336">
        <f t="shared" si="5"/>
        <v>0</v>
      </c>
      <c r="P128" s="336">
        <f t="shared" si="6"/>
        <v>0</v>
      </c>
      <c r="Q128" s="337">
        <f t="shared" si="7"/>
        <v>0</v>
      </c>
    </row>
    <row r="129" spans="1:17" x14ac:dyDescent="0.45">
      <c r="A129" s="132"/>
      <c r="B129" s="89" t="s">
        <v>78</v>
      </c>
      <c r="C129" s="89"/>
      <c r="D129" s="89"/>
      <c r="E129" s="128">
        <f>E128/7.8</f>
        <v>6.8436874236874239</v>
      </c>
      <c r="F129" s="129" t="s">
        <v>2</v>
      </c>
      <c r="G129" s="139">
        <f>E129</f>
        <v>6.8436874236874239</v>
      </c>
      <c r="H129" s="129">
        <f>G129/G$80</f>
        <v>3.4955243719992098E-2</v>
      </c>
      <c r="I129" s="126"/>
      <c r="J129" s="127">
        <f t="shared" ref="J129" si="18">H129*(1+I129)</f>
        <v>3.4955243719992098E-2</v>
      </c>
      <c r="K129" s="133">
        <v>3</v>
      </c>
      <c r="N129" s="335">
        <f t="shared" si="4"/>
        <v>0</v>
      </c>
      <c r="O129" s="336">
        <f t="shared" si="5"/>
        <v>0</v>
      </c>
      <c r="P129" s="336">
        <f t="shared" si="6"/>
        <v>0</v>
      </c>
      <c r="Q129" s="337">
        <f t="shared" si="7"/>
        <v>3.4955243719992098E-2</v>
      </c>
    </row>
    <row r="130" spans="1:17" s="159" customFormat="1" x14ac:dyDescent="0.45">
      <c r="A130" s="131" t="s">
        <v>89</v>
      </c>
      <c r="B130" s="118"/>
      <c r="C130" s="118"/>
      <c r="D130" s="118"/>
      <c r="E130" s="118"/>
      <c r="F130" s="118"/>
      <c r="G130" s="118"/>
      <c r="H130" s="118"/>
      <c r="I130" s="156"/>
      <c r="J130" s="157"/>
      <c r="K130" s="158"/>
      <c r="N130" s="335">
        <f t="shared" si="4"/>
        <v>0</v>
      </c>
      <c r="O130" s="336">
        <f t="shared" si="5"/>
        <v>0</v>
      </c>
      <c r="P130" s="336">
        <f t="shared" si="6"/>
        <v>0</v>
      </c>
      <c r="Q130" s="337">
        <f t="shared" si="7"/>
        <v>0</v>
      </c>
    </row>
    <row r="131" spans="1:17" x14ac:dyDescent="0.45">
      <c r="A131" s="132"/>
      <c r="B131" s="160" t="s">
        <v>90</v>
      </c>
      <c r="C131" s="82"/>
      <c r="D131" s="82"/>
      <c r="E131" s="136">
        <f>G63</f>
        <v>260.89285714285711</v>
      </c>
      <c r="F131" s="82" t="s">
        <v>2</v>
      </c>
      <c r="G131" s="128"/>
      <c r="H131" s="129"/>
      <c r="I131" s="126"/>
      <c r="J131" s="130"/>
      <c r="K131" s="133"/>
      <c r="N131" s="335">
        <f t="shared" si="4"/>
        <v>0</v>
      </c>
      <c r="O131" s="336">
        <f t="shared" si="5"/>
        <v>0</v>
      </c>
      <c r="P131" s="336">
        <f t="shared" si="6"/>
        <v>0</v>
      </c>
      <c r="Q131" s="337">
        <f t="shared" si="7"/>
        <v>0</v>
      </c>
    </row>
    <row r="132" spans="1:17" x14ac:dyDescent="0.45">
      <c r="A132" s="132"/>
      <c r="B132" s="89" t="s">
        <v>87</v>
      </c>
      <c r="C132" s="89"/>
      <c r="D132" s="89"/>
      <c r="E132" s="128">
        <f>E131/5</f>
        <v>52.178571428571423</v>
      </c>
      <c r="F132" s="89" t="s">
        <v>77</v>
      </c>
      <c r="G132" s="128"/>
      <c r="H132" s="129"/>
      <c r="I132" s="126"/>
      <c r="J132" s="130"/>
      <c r="K132" s="133"/>
      <c r="N132" s="335">
        <f t="shared" si="4"/>
        <v>0</v>
      </c>
      <c r="O132" s="336">
        <f t="shared" si="5"/>
        <v>0</v>
      </c>
      <c r="P132" s="336">
        <f t="shared" si="6"/>
        <v>0</v>
      </c>
      <c r="Q132" s="337">
        <f t="shared" si="7"/>
        <v>0</v>
      </c>
    </row>
    <row r="133" spans="1:17" x14ac:dyDescent="0.45">
      <c r="A133" s="132"/>
      <c r="B133" s="89" t="s">
        <v>91</v>
      </c>
      <c r="C133" s="89"/>
      <c r="D133" s="89"/>
      <c r="E133" s="128">
        <v>3.41</v>
      </c>
      <c r="F133" s="129" t="s">
        <v>66</v>
      </c>
      <c r="G133" s="128"/>
      <c r="H133" s="129"/>
      <c r="I133" s="126"/>
      <c r="J133" s="130"/>
      <c r="K133" s="133"/>
      <c r="N133" s="335">
        <f t="shared" si="4"/>
        <v>0</v>
      </c>
      <c r="O133" s="336">
        <f t="shared" si="5"/>
        <v>0</v>
      </c>
      <c r="P133" s="336">
        <f t="shared" si="6"/>
        <v>0</v>
      </c>
      <c r="Q133" s="337">
        <f t="shared" si="7"/>
        <v>0</v>
      </c>
    </row>
    <row r="134" spans="1:17" x14ac:dyDescent="0.45">
      <c r="A134" s="132"/>
      <c r="B134" s="82" t="s">
        <v>67</v>
      </c>
      <c r="C134" s="82"/>
      <c r="D134" s="82"/>
      <c r="E134" s="136">
        <v>1.2</v>
      </c>
      <c r="F134" s="138"/>
      <c r="G134" s="128"/>
      <c r="H134" s="129"/>
      <c r="I134" s="126"/>
      <c r="J134" s="130"/>
      <c r="K134" s="133"/>
      <c r="N134" s="335">
        <f t="shared" si="4"/>
        <v>0</v>
      </c>
      <c r="O134" s="336">
        <f t="shared" si="5"/>
        <v>0</v>
      </c>
      <c r="P134" s="336">
        <f t="shared" si="6"/>
        <v>0</v>
      </c>
      <c r="Q134" s="337">
        <f t="shared" si="7"/>
        <v>0</v>
      </c>
    </row>
    <row r="135" spans="1:17" x14ac:dyDescent="0.45">
      <c r="A135" s="132"/>
      <c r="B135" s="92" t="s">
        <v>92</v>
      </c>
      <c r="C135" s="89"/>
      <c r="D135" s="89"/>
      <c r="E135" s="128">
        <f>E132*E133*E134</f>
        <v>213.51471428571429</v>
      </c>
      <c r="F135" s="129" t="s">
        <v>66</v>
      </c>
      <c r="G135" s="128"/>
      <c r="H135" s="129"/>
      <c r="I135" s="126"/>
      <c r="J135" s="130"/>
      <c r="K135" s="133"/>
      <c r="N135" s="335">
        <f t="shared" si="4"/>
        <v>0</v>
      </c>
      <c r="O135" s="336">
        <f t="shared" si="5"/>
        <v>0</v>
      </c>
      <c r="P135" s="336">
        <f t="shared" si="6"/>
        <v>0</v>
      </c>
      <c r="Q135" s="337">
        <f t="shared" si="7"/>
        <v>0</v>
      </c>
    </row>
    <row r="136" spans="1:17" x14ac:dyDescent="0.45">
      <c r="A136" s="132"/>
      <c r="B136" s="89" t="s">
        <v>78</v>
      </c>
      <c r="C136" s="89"/>
      <c r="D136" s="89"/>
      <c r="E136" s="128">
        <f>E135/7.8</f>
        <v>27.373681318681321</v>
      </c>
      <c r="F136" s="129" t="s">
        <v>2</v>
      </c>
      <c r="G136" s="139">
        <f>E136</f>
        <v>27.373681318681321</v>
      </c>
      <c r="H136" s="129">
        <f>G136/G$80</f>
        <v>0.13981551797588401</v>
      </c>
      <c r="I136" s="126">
        <f>H$57</f>
        <v>0.28239999999999998</v>
      </c>
      <c r="J136" s="127">
        <f t="shared" ref="J136" si="19">H136*(1+I136)</f>
        <v>0.17929942025227366</v>
      </c>
      <c r="K136" s="133">
        <v>2</v>
      </c>
      <c r="N136" s="335">
        <f t="shared" si="4"/>
        <v>0</v>
      </c>
      <c r="O136" s="336">
        <f t="shared" si="5"/>
        <v>0</v>
      </c>
      <c r="P136" s="336">
        <f t="shared" si="6"/>
        <v>0.17929942025227366</v>
      </c>
      <c r="Q136" s="337">
        <f t="shared" si="7"/>
        <v>0</v>
      </c>
    </row>
    <row r="137" spans="1:17" x14ac:dyDescent="0.45">
      <c r="A137" s="131" t="s">
        <v>93</v>
      </c>
      <c r="B137" s="135"/>
      <c r="C137" s="135"/>
      <c r="D137" s="135"/>
      <c r="E137" s="135"/>
      <c r="F137" s="135"/>
      <c r="G137" s="135"/>
      <c r="H137" s="135"/>
      <c r="I137" s="126"/>
      <c r="J137" s="130"/>
      <c r="K137" s="133"/>
      <c r="N137" s="335">
        <f t="shared" si="4"/>
        <v>0</v>
      </c>
      <c r="O137" s="336">
        <f t="shared" si="5"/>
        <v>0</v>
      </c>
      <c r="P137" s="336">
        <f t="shared" si="6"/>
        <v>0</v>
      </c>
      <c r="Q137" s="337">
        <f t="shared" si="7"/>
        <v>0</v>
      </c>
    </row>
    <row r="138" spans="1:17" x14ac:dyDescent="0.45">
      <c r="A138" s="132"/>
      <c r="B138" s="118" t="s">
        <v>117</v>
      </c>
      <c r="C138" s="135"/>
      <c r="D138" s="135"/>
      <c r="E138" s="135"/>
      <c r="F138" s="135"/>
      <c r="G138" s="135"/>
      <c r="H138" s="135"/>
      <c r="I138" s="126"/>
      <c r="J138" s="130"/>
      <c r="K138" s="133"/>
      <c r="N138" s="335">
        <f t="shared" si="4"/>
        <v>0</v>
      </c>
      <c r="O138" s="336">
        <f t="shared" si="5"/>
        <v>0</v>
      </c>
      <c r="P138" s="336">
        <f t="shared" si="6"/>
        <v>0</v>
      </c>
      <c r="Q138" s="337">
        <f t="shared" si="7"/>
        <v>0</v>
      </c>
    </row>
    <row r="139" spans="1:17" x14ac:dyDescent="0.45">
      <c r="A139" s="132"/>
      <c r="B139" s="89" t="s">
        <v>61</v>
      </c>
      <c r="C139" s="89"/>
      <c r="D139" s="89"/>
      <c r="E139" s="128">
        <f>G63</f>
        <v>260.89285714285711</v>
      </c>
      <c r="F139" s="89" t="s">
        <v>2</v>
      </c>
      <c r="G139" s="135"/>
      <c r="H139" s="135"/>
      <c r="I139" s="126"/>
      <c r="J139" s="130"/>
      <c r="K139" s="133"/>
      <c r="N139" s="335">
        <f t="shared" si="4"/>
        <v>0</v>
      </c>
      <c r="O139" s="336">
        <f t="shared" si="5"/>
        <v>0</v>
      </c>
      <c r="P139" s="336">
        <f t="shared" si="6"/>
        <v>0</v>
      </c>
      <c r="Q139" s="337">
        <f t="shared" si="7"/>
        <v>0</v>
      </c>
    </row>
    <row r="140" spans="1:17" x14ac:dyDescent="0.45">
      <c r="A140" s="132"/>
      <c r="B140" s="89" t="s">
        <v>87</v>
      </c>
      <c r="C140" s="89"/>
      <c r="D140" s="89"/>
      <c r="E140" s="128">
        <f>E139/5</f>
        <v>52.178571428571423</v>
      </c>
      <c r="F140" s="89" t="s">
        <v>77</v>
      </c>
      <c r="G140" s="135"/>
      <c r="H140" s="135"/>
      <c r="I140" s="126"/>
      <c r="J140" s="130"/>
      <c r="K140" s="133"/>
      <c r="N140" s="335">
        <f t="shared" si="4"/>
        <v>0</v>
      </c>
      <c r="O140" s="336">
        <f t="shared" si="5"/>
        <v>0</v>
      </c>
      <c r="P140" s="336">
        <f t="shared" si="6"/>
        <v>0</v>
      </c>
      <c r="Q140" s="337">
        <f t="shared" si="7"/>
        <v>0</v>
      </c>
    </row>
    <row r="141" spans="1:17" x14ac:dyDescent="0.45">
      <c r="A141" s="132"/>
      <c r="B141" s="92" t="s">
        <v>94</v>
      </c>
      <c r="C141" s="89"/>
      <c r="D141" s="161">
        <v>1</v>
      </c>
      <c r="E141" s="128">
        <v>0.42</v>
      </c>
      <c r="F141" s="129" t="s">
        <v>66</v>
      </c>
      <c r="G141" s="135"/>
      <c r="H141" s="135"/>
      <c r="I141" s="126"/>
      <c r="J141" s="130"/>
      <c r="K141" s="133"/>
      <c r="N141" s="335">
        <f t="shared" si="4"/>
        <v>0</v>
      </c>
      <c r="O141" s="336">
        <f t="shared" si="5"/>
        <v>0</v>
      </c>
      <c r="P141" s="336">
        <f t="shared" si="6"/>
        <v>0</v>
      </c>
      <c r="Q141" s="337">
        <f t="shared" si="7"/>
        <v>0</v>
      </c>
    </row>
    <row r="142" spans="1:17" x14ac:dyDescent="0.45">
      <c r="A142" s="132"/>
      <c r="B142" s="160" t="s">
        <v>95</v>
      </c>
      <c r="C142" s="82"/>
      <c r="D142" s="162">
        <f>1-D141</f>
        <v>0</v>
      </c>
      <c r="E142" s="136">
        <v>0.25</v>
      </c>
      <c r="F142" s="138" t="s">
        <v>66</v>
      </c>
      <c r="G142" s="135"/>
      <c r="H142" s="135"/>
      <c r="I142" s="126"/>
      <c r="J142" s="130"/>
      <c r="K142" s="133"/>
      <c r="N142" s="335">
        <f t="shared" si="4"/>
        <v>0</v>
      </c>
      <c r="O142" s="336">
        <f t="shared" si="5"/>
        <v>0</v>
      </c>
      <c r="P142" s="336">
        <f t="shared" si="6"/>
        <v>0</v>
      </c>
      <c r="Q142" s="337">
        <f t="shared" si="7"/>
        <v>0</v>
      </c>
    </row>
    <row r="143" spans="1:17" x14ac:dyDescent="0.45">
      <c r="A143" s="132"/>
      <c r="B143" s="92" t="s">
        <v>96</v>
      </c>
      <c r="C143" s="89"/>
      <c r="D143" s="89"/>
      <c r="E143" s="128">
        <f>E140*D141*E141+E140*D142*E142</f>
        <v>21.914999999999996</v>
      </c>
      <c r="F143" s="129" t="s">
        <v>66</v>
      </c>
      <c r="G143" s="135"/>
      <c r="H143" s="135"/>
      <c r="I143" s="126"/>
      <c r="J143" s="130"/>
      <c r="K143" s="133"/>
      <c r="N143" s="335">
        <f t="shared" si="4"/>
        <v>0</v>
      </c>
      <c r="O143" s="336">
        <f t="shared" si="5"/>
        <v>0</v>
      </c>
      <c r="P143" s="336">
        <f t="shared" si="6"/>
        <v>0</v>
      </c>
      <c r="Q143" s="337">
        <f t="shared" si="7"/>
        <v>0</v>
      </c>
    </row>
    <row r="144" spans="1:17" x14ac:dyDescent="0.45">
      <c r="A144" s="132"/>
      <c r="B144" s="89" t="s">
        <v>78</v>
      </c>
      <c r="C144" s="89"/>
      <c r="D144" s="89"/>
      <c r="E144" s="128">
        <f>E143/7.8</f>
        <v>2.809615384615384</v>
      </c>
      <c r="F144" s="129" t="s">
        <v>2</v>
      </c>
      <c r="G144" s="139">
        <f>E144</f>
        <v>2.809615384615384</v>
      </c>
      <c r="H144" s="129">
        <f>G144/G$80</f>
        <v>1.435056636116111E-2</v>
      </c>
      <c r="I144" s="126"/>
      <c r="J144" s="127">
        <f t="shared" ref="J144" si="20">H144*(1+I144)</f>
        <v>1.435056636116111E-2</v>
      </c>
      <c r="K144" s="133">
        <v>3</v>
      </c>
      <c r="N144" s="335">
        <f t="shared" si="4"/>
        <v>0</v>
      </c>
      <c r="O144" s="336">
        <f t="shared" si="5"/>
        <v>0</v>
      </c>
      <c r="P144" s="336">
        <f t="shared" si="6"/>
        <v>0</v>
      </c>
      <c r="Q144" s="337">
        <f t="shared" si="7"/>
        <v>1.435056636116111E-2</v>
      </c>
    </row>
    <row r="145" spans="1:17" ht="14.65" thickBot="1" x14ac:dyDescent="0.5">
      <c r="A145" s="163"/>
      <c r="B145" s="164" t="s">
        <v>97</v>
      </c>
      <c r="C145" s="165"/>
      <c r="D145" s="165"/>
      <c r="E145" s="165"/>
      <c r="F145" s="165"/>
      <c r="G145" s="165"/>
      <c r="H145" s="165"/>
      <c r="I145" s="166"/>
      <c r="J145" s="313">
        <v>0.02</v>
      </c>
      <c r="K145" s="380">
        <v>0</v>
      </c>
      <c r="N145" s="335">
        <f t="shared" si="4"/>
        <v>0.02</v>
      </c>
      <c r="O145" s="336">
        <f t="shared" si="5"/>
        <v>0</v>
      </c>
      <c r="P145" s="336">
        <f t="shared" si="6"/>
        <v>0</v>
      </c>
      <c r="Q145" s="337">
        <f t="shared" si="7"/>
        <v>0</v>
      </c>
    </row>
    <row r="146" spans="1:17" x14ac:dyDescent="0.45">
      <c r="A146" s="132" t="s">
        <v>98</v>
      </c>
      <c r="B146" s="135"/>
      <c r="C146" s="135"/>
      <c r="D146" s="135"/>
      <c r="E146" s="135"/>
      <c r="F146" s="135"/>
      <c r="G146" s="135"/>
      <c r="H146" s="135"/>
      <c r="I146" s="126"/>
      <c r="J146" s="127">
        <f>SUM(J80:J145)</f>
        <v>2.2372857051937296</v>
      </c>
      <c r="K146" s="133"/>
      <c r="N146" s="338">
        <f>SUM(N83:N145)</f>
        <v>0.23606496508548039</v>
      </c>
      <c r="O146" s="339">
        <f>SUM(O83:O145)</f>
        <v>0</v>
      </c>
      <c r="P146" s="339">
        <f>SUM(P83:P145)</f>
        <v>0.14517034816856639</v>
      </c>
      <c r="Q146" s="340">
        <f>SUM(Q83:Q145)</f>
        <v>0.56865039193968303</v>
      </c>
    </row>
    <row r="147" spans="1:17" x14ac:dyDescent="0.45">
      <c r="A147" s="132" t="s">
        <v>99</v>
      </c>
      <c r="B147" s="135"/>
      <c r="C147" s="135"/>
      <c r="D147" s="135"/>
      <c r="E147" s="135"/>
      <c r="F147" s="135"/>
      <c r="G147" s="135"/>
      <c r="H147" s="135"/>
      <c r="I147" s="126"/>
      <c r="J147" s="127">
        <f>-100%</f>
        <v>-1</v>
      </c>
      <c r="K147" s="133"/>
    </row>
    <row r="148" spans="1:17" ht="14.65" thickBot="1" x14ac:dyDescent="0.5">
      <c r="A148" s="132" t="s">
        <v>100</v>
      </c>
      <c r="B148" s="165"/>
      <c r="C148" s="165"/>
      <c r="D148" s="165"/>
      <c r="E148" s="165"/>
      <c r="F148" s="165"/>
      <c r="G148" s="165"/>
      <c r="H148" s="165"/>
      <c r="I148" s="166"/>
      <c r="J148" s="167">
        <f>-H52</f>
        <v>-0.28739999999999999</v>
      </c>
      <c r="K148" s="133"/>
    </row>
    <row r="149" spans="1:17" x14ac:dyDescent="0.45">
      <c r="A149" s="73" t="s">
        <v>101</v>
      </c>
      <c r="B149" s="69"/>
      <c r="C149" s="69"/>
      <c r="D149" s="69"/>
      <c r="E149" s="69"/>
      <c r="F149" s="69"/>
      <c r="G149" s="69"/>
      <c r="H149" s="69"/>
      <c r="I149" s="168"/>
      <c r="J149" s="169">
        <f>SUM(J146:J148)</f>
        <v>0.94988570519372961</v>
      </c>
      <c r="K149" s="170"/>
    </row>
    <row r="150" spans="1:17" ht="14.65" thickBot="1" x14ac:dyDescent="0.5">
      <c r="A150" s="745"/>
      <c r="B150" s="745"/>
      <c r="C150" s="745"/>
      <c r="D150" s="745"/>
      <c r="E150" s="745"/>
      <c r="F150" s="745"/>
      <c r="G150" s="745"/>
      <c r="H150" s="745"/>
      <c r="I150" s="745"/>
      <c r="J150" s="745"/>
    </row>
    <row r="151" spans="1:17" x14ac:dyDescent="0.45">
      <c r="A151" s="725" t="s">
        <v>102</v>
      </c>
      <c r="B151" s="726"/>
      <c r="C151" s="726"/>
      <c r="D151" s="726"/>
      <c r="E151" s="726"/>
      <c r="F151" s="726"/>
      <c r="G151" s="726"/>
      <c r="H151" s="726"/>
      <c r="I151" s="726"/>
      <c r="J151" s="727"/>
    </row>
    <row r="152" spans="1:17" x14ac:dyDescent="0.45">
      <c r="A152" s="728" t="s">
        <v>103</v>
      </c>
      <c r="B152" s="729"/>
      <c r="C152" s="729"/>
      <c r="D152" s="729"/>
      <c r="E152" s="729"/>
      <c r="F152" s="729"/>
      <c r="G152" s="729"/>
      <c r="H152" s="730"/>
      <c r="I152" s="747" t="s">
        <v>104</v>
      </c>
      <c r="J152" s="792" t="s">
        <v>105</v>
      </c>
    </row>
    <row r="153" spans="1:17" s="172" customFormat="1" ht="14.65" thickBot="1" x14ac:dyDescent="0.5">
      <c r="A153" s="731"/>
      <c r="B153" s="732"/>
      <c r="C153" s="732"/>
      <c r="D153" s="732"/>
      <c r="E153" s="732"/>
      <c r="F153" s="732"/>
      <c r="G153" s="732"/>
      <c r="H153" s="733"/>
      <c r="I153" s="748"/>
      <c r="J153" s="793"/>
      <c r="L153" s="49"/>
    </row>
    <row r="154" spans="1:17" s="172" customFormat="1" x14ac:dyDescent="0.45">
      <c r="A154" s="399" t="s">
        <v>106</v>
      </c>
      <c r="B154" s="171"/>
      <c r="C154" s="171"/>
      <c r="D154" s="171"/>
      <c r="E154" s="171"/>
      <c r="F154" s="171"/>
      <c r="G154" s="171"/>
      <c r="H154" s="171"/>
      <c r="I154" s="174" t="s">
        <v>107</v>
      </c>
      <c r="J154" s="400">
        <f>N146</f>
        <v>0.23606496508548039</v>
      </c>
      <c r="L154" s="49"/>
    </row>
    <row r="155" spans="1:17" s="172" customFormat="1" x14ac:dyDescent="0.45">
      <c r="A155" s="399" t="s">
        <v>108</v>
      </c>
      <c r="B155" s="171"/>
      <c r="C155" s="171"/>
      <c r="D155" s="171"/>
      <c r="E155" s="171"/>
      <c r="F155" s="171"/>
      <c r="G155" s="171"/>
      <c r="H155" s="171"/>
      <c r="I155" s="174" t="s">
        <v>109</v>
      </c>
      <c r="J155" s="400">
        <f>O146</f>
        <v>0</v>
      </c>
      <c r="L155" s="49"/>
    </row>
    <row r="156" spans="1:17" s="172" customFormat="1" x14ac:dyDescent="0.45">
      <c r="A156" s="399" t="s">
        <v>110</v>
      </c>
      <c r="B156" s="171"/>
      <c r="C156" s="171"/>
      <c r="D156" s="171"/>
      <c r="E156" s="171"/>
      <c r="F156" s="171"/>
      <c r="G156" s="171"/>
      <c r="H156" s="171"/>
      <c r="I156" s="174" t="s">
        <v>111</v>
      </c>
      <c r="J156" s="400">
        <f>P146</f>
        <v>0.14517034816856639</v>
      </c>
      <c r="L156" s="49"/>
    </row>
    <row r="157" spans="1:17" s="172" customFormat="1" ht="14.65" thickBot="1" x14ac:dyDescent="0.5">
      <c r="A157" s="401" t="s">
        <v>112</v>
      </c>
      <c r="B157" s="177"/>
      <c r="C157" s="177"/>
      <c r="D157" s="177"/>
      <c r="E157" s="177"/>
      <c r="F157" s="177"/>
      <c r="G157" s="177"/>
      <c r="H157" s="177"/>
      <c r="I157" s="178" t="s">
        <v>113</v>
      </c>
      <c r="J157" s="402">
        <f>Q146</f>
        <v>0.56865039193968303</v>
      </c>
      <c r="L157" s="49"/>
    </row>
    <row r="158" spans="1:17" s="172" customFormat="1" ht="14.65" thickBot="1" x14ac:dyDescent="0.5">
      <c r="A158" s="403" t="s">
        <v>23</v>
      </c>
      <c r="B158" s="404"/>
      <c r="C158" s="404"/>
      <c r="D158" s="404"/>
      <c r="E158" s="404"/>
      <c r="F158" s="404"/>
      <c r="G158" s="404"/>
      <c r="H158" s="404"/>
      <c r="I158" s="404"/>
      <c r="J158" s="405">
        <f>SUM(J154:J157)</f>
        <v>0.94988570519372983</v>
      </c>
      <c r="L158" s="49"/>
    </row>
    <row r="159" spans="1:17" x14ac:dyDescent="0.45">
      <c r="A159" s="746"/>
      <c r="B159" s="746"/>
      <c r="C159" s="746"/>
      <c r="D159" s="746"/>
      <c r="E159" s="746"/>
      <c r="F159" s="746"/>
      <c r="G159" s="746"/>
      <c r="H159" s="746"/>
      <c r="I159" s="746"/>
      <c r="J159" s="746"/>
    </row>
    <row r="160" spans="1:17" x14ac:dyDescent="0.45">
      <c r="A160" s="780" t="s">
        <v>141</v>
      </c>
      <c r="B160" s="781"/>
      <c r="C160" s="781"/>
      <c r="D160" s="781"/>
      <c r="E160" s="781"/>
      <c r="F160" s="781"/>
      <c r="G160" s="781"/>
      <c r="H160" s="781"/>
      <c r="I160" s="781"/>
      <c r="J160" s="782"/>
    </row>
    <row r="161" spans="1:12" s="172" customFormat="1" x14ac:dyDescent="0.45">
      <c r="A161" s="38" t="s">
        <v>25</v>
      </c>
      <c r="B161" s="39"/>
      <c r="C161" s="39"/>
      <c r="D161" s="39"/>
      <c r="E161" s="39"/>
      <c r="F161" s="39"/>
      <c r="G161" s="39"/>
      <c r="H161" s="39"/>
      <c r="I161" s="39"/>
      <c r="J161" s="40"/>
      <c r="L161" s="49"/>
    </row>
    <row r="162" spans="1:12" s="172" customFormat="1" ht="16.5" x14ac:dyDescent="0.5">
      <c r="A162" s="41" t="s">
        <v>26</v>
      </c>
      <c r="B162" s="42"/>
      <c r="C162" s="42"/>
      <c r="D162" s="246">
        <v>39</v>
      </c>
      <c r="E162" s="43" t="s">
        <v>27</v>
      </c>
      <c r="F162" s="183" t="s">
        <v>114</v>
      </c>
      <c r="G162" s="42"/>
      <c r="H162" s="42"/>
      <c r="I162" s="244">
        <v>10</v>
      </c>
      <c r="J162" s="43" t="s">
        <v>270</v>
      </c>
      <c r="L162" s="49"/>
    </row>
    <row r="163" spans="1:12" s="172" customFormat="1" ht="16.5" x14ac:dyDescent="0.5">
      <c r="A163" s="44" t="s">
        <v>157</v>
      </c>
      <c r="B163" s="45"/>
      <c r="C163" s="45"/>
      <c r="D163" s="247">
        <v>40</v>
      </c>
      <c r="E163" s="46" t="s">
        <v>27</v>
      </c>
      <c r="F163" s="184" t="s">
        <v>115</v>
      </c>
      <c r="G163" s="45"/>
      <c r="H163" s="45"/>
      <c r="I163" s="245">
        <v>12</v>
      </c>
      <c r="J163" s="46" t="s">
        <v>271</v>
      </c>
      <c r="L163" s="49"/>
    </row>
    <row r="164" spans="1:12" s="172" customFormat="1" x14ac:dyDescent="0.45">
      <c r="A164" s="44" t="s">
        <v>30</v>
      </c>
      <c r="B164" s="45"/>
      <c r="C164" s="45"/>
      <c r="D164" s="48">
        <f>D162/D163</f>
        <v>0.97499999999999998</v>
      </c>
      <c r="E164" s="46"/>
      <c r="F164" s="44" t="s">
        <v>31</v>
      </c>
      <c r="G164" s="45"/>
      <c r="H164" s="45"/>
      <c r="I164" s="48">
        <f>I162/I163</f>
        <v>0.83333333333333337</v>
      </c>
      <c r="J164" s="46"/>
      <c r="L164" s="49"/>
    </row>
    <row r="166" spans="1:12" s="172" customFormat="1" x14ac:dyDescent="0.45">
      <c r="A166" s="742"/>
      <c r="B166" s="743"/>
      <c r="C166" s="744"/>
      <c r="D166" s="295" t="s">
        <v>32</v>
      </c>
      <c r="E166" s="295" t="s">
        <v>33</v>
      </c>
      <c r="F166" s="295" t="s">
        <v>34</v>
      </c>
      <c r="G166" s="295" t="s">
        <v>35</v>
      </c>
      <c r="H166" s="296" t="s">
        <v>23</v>
      </c>
      <c r="I166" s="49"/>
      <c r="J166" s="49"/>
      <c r="L166" s="49"/>
    </row>
    <row r="167" spans="1:12" s="172" customFormat="1" x14ac:dyDescent="0.45">
      <c r="A167" s="722" t="s">
        <v>36</v>
      </c>
      <c r="B167" s="723"/>
      <c r="C167" s="724"/>
      <c r="D167" s="297">
        <f>J154</f>
        <v>0.23606496508548039</v>
      </c>
      <c r="E167" s="297">
        <f>J155</f>
        <v>0</v>
      </c>
      <c r="F167" s="297">
        <f>J156</f>
        <v>0.14517034816856639</v>
      </c>
      <c r="G167" s="297">
        <f>J157</f>
        <v>0.56865039193968303</v>
      </c>
      <c r="H167" s="298">
        <f>SUM(D167:G167)</f>
        <v>0.94988570519372983</v>
      </c>
      <c r="I167" s="49"/>
      <c r="J167" s="49"/>
      <c r="L167" s="49"/>
    </row>
    <row r="168" spans="1:12" s="172" customFormat="1" x14ac:dyDescent="0.45">
      <c r="A168" s="783" t="s">
        <v>37</v>
      </c>
      <c r="B168" s="784"/>
      <c r="C168" s="785"/>
      <c r="D168" s="299"/>
      <c r="E168" s="300">
        <f>D164</f>
        <v>0.97499999999999998</v>
      </c>
      <c r="F168" s="299"/>
      <c r="G168" s="300">
        <f>D164</f>
        <v>0.97499999999999998</v>
      </c>
      <c r="H168" s="299"/>
      <c r="I168" s="49"/>
      <c r="J168" s="49"/>
      <c r="L168" s="49"/>
    </row>
    <row r="169" spans="1:12" ht="14.65" thickBot="1" x14ac:dyDescent="0.5">
      <c r="A169" s="786" t="s">
        <v>38</v>
      </c>
      <c r="B169" s="787"/>
      <c r="C169" s="788"/>
      <c r="D169" s="301"/>
      <c r="E169" s="301"/>
      <c r="F169" s="302">
        <f>I164</f>
        <v>0.83333333333333337</v>
      </c>
      <c r="G169" s="302">
        <f>I164</f>
        <v>0.83333333333333337</v>
      </c>
      <c r="H169" s="301"/>
    </row>
    <row r="170" spans="1:12" x14ac:dyDescent="0.45">
      <c r="A170" s="789" t="s">
        <v>39</v>
      </c>
      <c r="B170" s="790"/>
      <c r="C170" s="791"/>
      <c r="D170" s="303">
        <f>D167</f>
        <v>0.23606496508548039</v>
      </c>
      <c r="E170" s="303">
        <f>E167*E168</f>
        <v>0</v>
      </c>
      <c r="F170" s="303">
        <f>F167*F169</f>
        <v>0.12097529014047199</v>
      </c>
      <c r="G170" s="303">
        <f>G167*G168*G169</f>
        <v>0.46202844345099248</v>
      </c>
      <c r="H170" s="304">
        <f>SUM(D170:G170)</f>
        <v>0.81906869867694487</v>
      </c>
    </row>
    <row r="171" spans="1:12" ht="15.75" x14ac:dyDescent="0.45">
      <c r="A171" s="387" t="s">
        <v>40</v>
      </c>
      <c r="B171" s="305"/>
      <c r="C171" s="305"/>
      <c r="D171" s="306"/>
      <c r="E171" s="307"/>
      <c r="F171" s="306"/>
      <c r="G171" s="306"/>
      <c r="H171" s="308">
        <f>SUM(H170:H170)</f>
        <v>0.81906869867694487</v>
      </c>
    </row>
    <row r="173" spans="1:12" ht="14.25" customHeight="1" x14ac:dyDescent="0.45">
      <c r="A173" s="762" t="s">
        <v>208</v>
      </c>
      <c r="B173" s="763"/>
      <c r="C173" s="763"/>
      <c r="D173" s="763"/>
      <c r="E173" s="763"/>
      <c r="F173" s="763"/>
      <c r="G173" s="763"/>
      <c r="H173" s="763"/>
      <c r="I173" s="764"/>
    </row>
    <row r="174" spans="1:12" x14ac:dyDescent="0.45">
      <c r="A174" s="765"/>
      <c r="B174" s="766"/>
      <c r="C174" s="766"/>
      <c r="D174" s="766"/>
      <c r="E174" s="766"/>
      <c r="F174" s="766"/>
      <c r="G174" s="766"/>
      <c r="H174" s="766"/>
      <c r="I174" s="767"/>
    </row>
    <row r="175" spans="1:12" x14ac:dyDescent="0.45">
      <c r="A175" s="765"/>
      <c r="B175" s="766"/>
      <c r="C175" s="766"/>
      <c r="D175" s="766"/>
      <c r="E175" s="766"/>
      <c r="F175" s="766"/>
      <c r="G175" s="766"/>
      <c r="H175" s="766"/>
      <c r="I175" s="767"/>
    </row>
    <row r="176" spans="1:12" x14ac:dyDescent="0.45">
      <c r="A176" s="765"/>
      <c r="B176" s="766"/>
      <c r="C176" s="766"/>
      <c r="D176" s="766"/>
      <c r="E176" s="766"/>
      <c r="F176" s="766"/>
      <c r="G176" s="766"/>
      <c r="H176" s="766"/>
      <c r="I176" s="767"/>
    </row>
    <row r="177" spans="1:12" x14ac:dyDescent="0.45">
      <c r="A177" s="765"/>
      <c r="B177" s="766"/>
      <c r="C177" s="766"/>
      <c r="D177" s="766"/>
      <c r="E177" s="766"/>
      <c r="F177" s="766"/>
      <c r="G177" s="766"/>
      <c r="H177" s="766"/>
      <c r="I177" s="767"/>
    </row>
    <row r="178" spans="1:12" x14ac:dyDescent="0.45">
      <c r="A178" s="765"/>
      <c r="B178" s="766"/>
      <c r="C178" s="766"/>
      <c r="D178" s="766"/>
      <c r="E178" s="766"/>
      <c r="F178" s="766"/>
      <c r="G178" s="766"/>
      <c r="H178" s="766"/>
      <c r="I178" s="767"/>
    </row>
    <row r="179" spans="1:12" x14ac:dyDescent="0.45">
      <c r="A179" s="765"/>
      <c r="B179" s="766"/>
      <c r="C179" s="766"/>
      <c r="D179" s="766"/>
      <c r="E179" s="766"/>
      <c r="F179" s="766"/>
      <c r="G179" s="766"/>
      <c r="H179" s="766"/>
      <c r="I179" s="767"/>
    </row>
    <row r="180" spans="1:12" x14ac:dyDescent="0.45">
      <c r="A180" s="765"/>
      <c r="B180" s="766"/>
      <c r="C180" s="766"/>
      <c r="D180" s="766"/>
      <c r="E180" s="766"/>
      <c r="F180" s="766"/>
      <c r="G180" s="766"/>
      <c r="H180" s="766"/>
      <c r="I180" s="767"/>
    </row>
    <row r="181" spans="1:12" ht="18" x14ac:dyDescent="0.55000000000000004">
      <c r="A181" s="768" t="s">
        <v>207</v>
      </c>
      <c r="B181" s="769"/>
      <c r="C181" s="769"/>
      <c r="D181" s="769"/>
      <c r="E181" s="769"/>
      <c r="F181" s="769"/>
      <c r="G181" s="769"/>
      <c r="H181" s="769"/>
      <c r="I181" s="770"/>
    </row>
    <row r="183" spans="1:12" x14ac:dyDescent="0.45">
      <c r="A183"/>
      <c r="B183"/>
      <c r="C183"/>
      <c r="D183"/>
      <c r="E183"/>
      <c r="F183"/>
      <c r="G183"/>
      <c r="H183"/>
      <c r="I183"/>
      <c r="K183" s="49"/>
      <c r="L183" s="172"/>
    </row>
    <row r="184" spans="1:12" x14ac:dyDescent="0.45">
      <c r="A184"/>
      <c r="B184"/>
      <c r="C184"/>
      <c r="D184"/>
      <c r="E184"/>
      <c r="F184"/>
      <c r="G184"/>
      <c r="H184"/>
      <c r="I184"/>
    </row>
    <row r="185" spans="1:12" x14ac:dyDescent="0.45">
      <c r="A185" s="41"/>
      <c r="B185" s="347"/>
      <c r="C185" s="347"/>
      <c r="D185" s="347"/>
      <c r="E185" s="633" t="s">
        <v>297</v>
      </c>
      <c r="F185" s="633"/>
      <c r="G185" s="633"/>
      <c r="H185" s="633"/>
      <c r="I185" s="634"/>
    </row>
    <row r="186" spans="1:12" x14ac:dyDescent="0.45">
      <c r="A186" s="173"/>
      <c r="B186" s="343"/>
      <c r="C186" s="343"/>
      <c r="D186" s="343"/>
      <c r="E186" s="635"/>
      <c r="F186" s="635"/>
      <c r="G186" s="635"/>
      <c r="H186" s="635"/>
      <c r="I186" s="636"/>
    </row>
    <row r="187" spans="1:12" x14ac:dyDescent="0.45">
      <c r="A187" s="173"/>
      <c r="B187" s="343"/>
      <c r="C187" s="343"/>
      <c r="D187" s="343"/>
      <c r="E187" s="635"/>
      <c r="F187" s="635"/>
      <c r="G187" s="635"/>
      <c r="H187" s="635"/>
      <c r="I187" s="636"/>
    </row>
    <row r="188" spans="1:12" x14ac:dyDescent="0.45">
      <c r="A188" s="173"/>
      <c r="B188" s="343"/>
      <c r="C188" s="343"/>
      <c r="D188" s="343"/>
      <c r="E188" s="563"/>
      <c r="F188" s="563"/>
      <c r="G188" s="563"/>
      <c r="H188" s="563"/>
      <c r="I188" s="564"/>
    </row>
    <row r="189" spans="1:12" x14ac:dyDescent="0.45">
      <c r="A189" s="173"/>
      <c r="B189" s="343"/>
      <c r="C189" s="343"/>
      <c r="D189" s="343"/>
      <c r="E189" s="635" t="s">
        <v>298</v>
      </c>
      <c r="F189" s="635"/>
      <c r="G189" s="635"/>
      <c r="H189" s="635"/>
      <c r="I189" s="636"/>
    </row>
    <row r="190" spans="1:12" x14ac:dyDescent="0.45">
      <c r="A190" s="173"/>
      <c r="B190" s="343"/>
      <c r="C190" s="343"/>
      <c r="D190" s="343"/>
      <c r="E190" s="635"/>
      <c r="F190" s="635"/>
      <c r="G190" s="635"/>
      <c r="H190" s="635"/>
      <c r="I190" s="636"/>
    </row>
    <row r="191" spans="1:12" x14ac:dyDescent="0.45">
      <c r="A191" s="173"/>
      <c r="B191" s="343"/>
      <c r="C191" s="343"/>
      <c r="D191" s="343"/>
      <c r="E191" s="635"/>
      <c r="F191" s="635"/>
      <c r="G191" s="635"/>
      <c r="H191" s="635"/>
      <c r="I191" s="636"/>
    </row>
    <row r="192" spans="1:12" x14ac:dyDescent="0.45">
      <c r="A192" s="173"/>
      <c r="B192" s="343"/>
      <c r="C192" s="343"/>
      <c r="D192" s="343"/>
      <c r="E192" s="563"/>
      <c r="F192" s="563"/>
      <c r="G192" s="563"/>
      <c r="H192" s="420"/>
      <c r="I192" s="564"/>
    </row>
    <row r="193" spans="1:9" x14ac:dyDescent="0.45">
      <c r="A193" s="173"/>
      <c r="B193" s="343"/>
      <c r="C193" s="343"/>
      <c r="D193" s="343"/>
      <c r="E193" s="635" t="s">
        <v>299</v>
      </c>
      <c r="F193" s="635"/>
      <c r="G193" s="635"/>
      <c r="H193" s="635"/>
      <c r="I193" s="636"/>
    </row>
    <row r="194" spans="1:9" x14ac:dyDescent="0.45">
      <c r="A194" s="173"/>
      <c r="B194" s="343"/>
      <c r="C194" s="343"/>
      <c r="D194" s="343"/>
      <c r="E194" s="635"/>
      <c r="F194" s="635"/>
      <c r="G194" s="635"/>
      <c r="H194" s="635"/>
      <c r="I194" s="636"/>
    </row>
    <row r="195" spans="1:9" x14ac:dyDescent="0.45">
      <c r="A195" s="173"/>
      <c r="B195" s="343"/>
      <c r="C195" s="343"/>
      <c r="D195" s="343"/>
      <c r="E195" s="635"/>
      <c r="F195" s="635"/>
      <c r="G195" s="635"/>
      <c r="H195" s="635"/>
      <c r="I195" s="636"/>
    </row>
    <row r="196" spans="1:9" ht="15.75" x14ac:dyDescent="0.5">
      <c r="A196" s="173"/>
      <c r="B196" s="343"/>
      <c r="C196" s="343"/>
      <c r="D196" s="343"/>
      <c r="E196" s="578" t="s">
        <v>213</v>
      </c>
      <c r="F196" s="578"/>
      <c r="G196" s="578"/>
      <c r="H196" s="578"/>
      <c r="I196" s="579"/>
    </row>
    <row r="197" spans="1:9" x14ac:dyDescent="0.45">
      <c r="A197" s="173"/>
      <c r="B197" s="343"/>
      <c r="C197" s="343"/>
      <c r="D197" s="343"/>
      <c r="E197" s="580" t="s">
        <v>205</v>
      </c>
      <c r="F197" s="580"/>
      <c r="G197" s="580"/>
      <c r="H197" s="580"/>
      <c r="I197" s="581"/>
    </row>
    <row r="198" spans="1:9" x14ac:dyDescent="0.45">
      <c r="A198" s="44"/>
      <c r="B198" s="345"/>
      <c r="C198" s="345"/>
      <c r="D198" s="345"/>
      <c r="E198" s="582"/>
      <c r="F198" s="582"/>
      <c r="G198" s="582"/>
      <c r="H198" s="582"/>
      <c r="I198" s="583"/>
    </row>
    <row r="199" spans="1:9" x14ac:dyDescent="0.45">
      <c r="A199"/>
      <c r="B199"/>
      <c r="C199"/>
      <c r="D199"/>
      <c r="E199"/>
      <c r="F199"/>
      <c r="G199"/>
      <c r="H199"/>
      <c r="I199"/>
    </row>
    <row r="200" spans="1:9" x14ac:dyDescent="0.45">
      <c r="A200"/>
      <c r="B200"/>
      <c r="C200"/>
      <c r="D200"/>
      <c r="E200"/>
      <c r="F200"/>
      <c r="G200"/>
      <c r="H200"/>
      <c r="I200"/>
    </row>
  </sheetData>
  <sheetProtection sheet="1" formatColumns="0" selectLockedCells="1"/>
  <mergeCells count="69">
    <mergeCell ref="J152:J153"/>
    <mergeCell ref="A76:H76"/>
    <mergeCell ref="C66:D66"/>
    <mergeCell ref="C67:D67"/>
    <mergeCell ref="H67:H68"/>
    <mergeCell ref="C68:D68"/>
    <mergeCell ref="H70:H71"/>
    <mergeCell ref="A1:J1"/>
    <mergeCell ref="A2:J2"/>
    <mergeCell ref="A3:J3"/>
    <mergeCell ref="A173:I180"/>
    <mergeCell ref="A181:I181"/>
    <mergeCell ref="A77:F77"/>
    <mergeCell ref="A60:F60"/>
    <mergeCell ref="A37:H37"/>
    <mergeCell ref="A50:F50"/>
    <mergeCell ref="A51:F51"/>
    <mergeCell ref="A160:J160"/>
    <mergeCell ref="A168:C168"/>
    <mergeCell ref="A169:C169"/>
    <mergeCell ref="A170:C170"/>
    <mergeCell ref="A39:F39"/>
    <mergeCell ref="A40:F40"/>
    <mergeCell ref="A4:Q5"/>
    <mergeCell ref="A41:F41"/>
    <mergeCell ref="A42:F42"/>
    <mergeCell ref="A43:F43"/>
    <mergeCell ref="A44:F44"/>
    <mergeCell ref="A38:B38"/>
    <mergeCell ref="A7:J7"/>
    <mergeCell ref="A8:J8"/>
    <mergeCell ref="A9:J9"/>
    <mergeCell ref="A167:C167"/>
    <mergeCell ref="A151:J151"/>
    <mergeCell ref="A152:H153"/>
    <mergeCell ref="A53:H53"/>
    <mergeCell ref="A46:F46"/>
    <mergeCell ref="A47:F47"/>
    <mergeCell ref="A48:F48"/>
    <mergeCell ref="A49:F49"/>
    <mergeCell ref="A57:G57"/>
    <mergeCell ref="H60:H61"/>
    <mergeCell ref="H64:H65"/>
    <mergeCell ref="A56:F56"/>
    <mergeCell ref="A166:C166"/>
    <mergeCell ref="A150:J150"/>
    <mergeCell ref="A159:J159"/>
    <mergeCell ref="I152:I153"/>
    <mergeCell ref="K77:K82"/>
    <mergeCell ref="A54:G54"/>
    <mergeCell ref="A35:J35"/>
    <mergeCell ref="A14:J14"/>
    <mergeCell ref="I15:J15"/>
    <mergeCell ref="I16:J16"/>
    <mergeCell ref="A26:J28"/>
    <mergeCell ref="G15:H15"/>
    <mergeCell ref="G16:H16"/>
    <mergeCell ref="A32:J33"/>
    <mergeCell ref="A29:J31"/>
    <mergeCell ref="A18:J19"/>
    <mergeCell ref="A20:J22"/>
    <mergeCell ref="A23:J25"/>
    <mergeCell ref="A45:F45"/>
    <mergeCell ref="A55:G55"/>
    <mergeCell ref="E185:I187"/>
    <mergeCell ref="E189:I191"/>
    <mergeCell ref="E193:I195"/>
    <mergeCell ref="E196:I196"/>
    <mergeCell ref="E197:I198"/>
  </mergeCells>
  <conditionalFormatting sqref="A39:F51">
    <cfRule type="expression" dxfId="41" priority="5">
      <formula>$G39=$F$38</formula>
    </cfRule>
  </conditionalFormatting>
  <conditionalFormatting sqref="A56:G56">
    <cfRule type="expression" dxfId="40" priority="1">
      <formula>$A$56=0</formula>
    </cfRule>
  </conditionalFormatting>
  <dataValidations count="11">
    <dataValidation type="decimal" errorStyle="warning" allowBlank="1" showInputMessage="1" showErrorMessage="1" error="Wert erscheint hoch, bzw darf NICHT größer 0 sein!" sqref="G65:G66" xr:uid="{33969F69-AE4A-4536-8E82-791FEFD68525}">
      <formula1>-15</formula1>
      <formula2>0</formula2>
    </dataValidation>
    <dataValidation type="decimal" allowBlank="1" showInputMessage="1" showErrorMessage="1" sqref="E67 D141" xr:uid="{49A6BAB7-6BFF-407C-83FA-A12FD11A5CBF}">
      <formula1>0</formula1>
      <formula2>1</formula2>
    </dataValidation>
    <dataValidation type="list" allowBlank="1" showInputMessage="1" showErrorMessage="1" sqref="E111" xr:uid="{450CAB50-62E9-44EF-933A-300223C67E78}">
      <formula1>$F$111:$F$112</formula1>
    </dataValidation>
    <dataValidation type="date" operator="greaterThan" allowBlank="1" showInputMessage="1" showErrorMessage="1" sqref="A38:B38" xr:uid="{ED0A9BB4-F3FF-4B69-B0FD-F23E2A5E4441}">
      <formula1>42005</formula1>
    </dataValidation>
    <dataValidation type="decimal" errorStyle="warning" allowBlank="1" showInputMessage="1" showErrorMessage="1" error="Bitte Eingabewert prüfen!" sqref="H39:H51" xr:uid="{70EE70C1-D0D4-4E8C-A088-61FA858734E3}">
      <formula1>0</formula1>
      <formula2>0.2</formula2>
    </dataValidation>
    <dataValidation type="list" showInputMessage="1" showErrorMessage="1" sqref="G39:G51" xr:uid="{05F00216-C831-47A0-9928-1687DAC23D59}">
      <formula1>$E$38:$F$38</formula1>
    </dataValidation>
    <dataValidation type="decimal" errorStyle="warning" allowBlank="1" showInputMessage="1" showErrorMessage="1" error="Wert muss negativ sein; über - 15 Tage ist unplausibel." sqref="G70:G71 G73:G74" xr:uid="{F7B4C398-9AB6-4131-85AC-8AF515772120}">
      <formula1>-15</formula1>
      <formula2>0</formula2>
    </dataValidation>
    <dataValidation type="decimal" errorStyle="warning" allowBlank="1" showInputMessage="1" showErrorMessage="1" error="Bitte Eingabe prüfen!" sqref="J145" xr:uid="{DC4B5C24-E170-4CC4-AAF8-DB1588C26256}">
      <formula1>-0.05</formula1>
      <formula2>0.07</formula2>
    </dataValidation>
    <dataValidation type="decimal" errorStyle="warning" allowBlank="1" showInputMessage="1" showErrorMessage="1" error="Wert ist unplausibel!" sqref="D162:D163" xr:uid="{0FE0E741-E4C4-45D3-87D7-971EE1FEA9C6}">
      <formula1>30</formula1>
      <formula2>50</formula2>
    </dataValidation>
    <dataValidation type="decimal" errorStyle="warning" allowBlank="1" showInputMessage="1" showErrorMessage="1" error="Wert ist unplausibel!" sqref="I162:I163" xr:uid="{4B0A2F66-5CAF-43D1-BF4F-3109CBDA2EE3}">
      <formula1>8</formula1>
      <formula2>20</formula2>
    </dataValidation>
    <dataValidation type="whole" allowBlank="1" showInputMessage="1" showErrorMessage="1" error="KZ kann nur 0, 1, 2 oder 3 sein!" sqref="K145" xr:uid="{585B7766-9B0C-49B5-B423-B401901F09CC}">
      <formula1>0</formula1>
      <formula2>3</formula2>
    </dataValidation>
  </dataValidations>
  <hyperlinks>
    <hyperlink ref="A181" r:id="rId1" xr:uid="{4D3F0AD9-147E-4C6B-A867-25833410B4ED}"/>
    <hyperlink ref="E197" r:id="rId2" xr:uid="{89C882EB-22C6-448A-9947-0BB7A047F09E}"/>
  </hyperlinks>
  <pageMargins left="0.7" right="0.7" top="0.75" bottom="0.75" header="0.3" footer="0.3"/>
  <pageSetup paperSize="9" orientation="portrait" r:id="rId3"/>
  <headerFooter>
    <oddFooter>&amp;LSeite &amp;P/&amp;N&amp;C&amp;"-,Fett"Personalnebenkosten&amp;"-,Standard"
Baugewerbe und Bauind.</oddFooter>
  </headerFooter>
  <rowBreaks count="3" manualBreakCount="3">
    <brk id="58" max="16383" man="1"/>
    <brk id="87" max="16383" man="1"/>
    <brk id="136" max="16383" man="1"/>
  </rowBreak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4A83F8-3DE4-417F-936F-575FA4574635}">
  <sheetPr codeName="Tabelle5">
    <tabColor rgb="FF00B0F0"/>
  </sheetPr>
  <dimension ref="A1:Q196"/>
  <sheetViews>
    <sheetView showGridLines="0" topLeftCell="A129" zoomScale="115" zoomScaleNormal="115" workbookViewId="0">
      <selection activeCell="H73" sqref="H73"/>
    </sheetView>
  </sheetViews>
  <sheetFormatPr baseColWidth="10" defaultColWidth="9.06640625" defaultRowHeight="14.25" x14ac:dyDescent="0.45"/>
  <cols>
    <col min="1" max="1" width="3.6640625" style="49" customWidth="1"/>
    <col min="2" max="2" width="10.1328125" style="49" customWidth="1"/>
    <col min="3" max="3" width="9.265625" style="49" customWidth="1"/>
    <col min="4" max="4" width="12.73046875" style="49" customWidth="1"/>
    <col min="5" max="6" width="9.265625" style="49" customWidth="1"/>
    <col min="7" max="10" width="8.1328125" style="49" customWidth="1"/>
    <col min="11" max="11" width="2.265625" style="172" customWidth="1"/>
    <col min="12" max="12" width="1.3984375" style="49" customWidth="1"/>
    <col min="13" max="13" width="9.06640625" style="49"/>
    <col min="14" max="17" width="9.06640625" style="49" hidden="1" customWidth="1"/>
    <col min="18" max="16384" width="9.06640625" style="49"/>
  </cols>
  <sheetData>
    <row r="1" spans="1:17" ht="18" x14ac:dyDescent="0.55000000000000004">
      <c r="A1" s="759" t="s">
        <v>149</v>
      </c>
      <c r="B1" s="760"/>
      <c r="C1" s="760"/>
      <c r="D1" s="760"/>
      <c r="E1" s="760"/>
      <c r="F1" s="760"/>
      <c r="G1" s="760"/>
      <c r="H1" s="760"/>
      <c r="I1" s="760"/>
      <c r="J1" s="761"/>
    </row>
    <row r="2" spans="1:17" ht="18" x14ac:dyDescent="0.55000000000000004">
      <c r="A2" s="753" t="s">
        <v>150</v>
      </c>
      <c r="B2" s="754"/>
      <c r="C2" s="754"/>
      <c r="D2" s="754"/>
      <c r="E2" s="754"/>
      <c r="F2" s="754"/>
      <c r="G2" s="754"/>
      <c r="H2" s="754"/>
      <c r="I2" s="754"/>
      <c r="J2" s="755"/>
    </row>
    <row r="3" spans="1:17" ht="18" x14ac:dyDescent="0.55000000000000004">
      <c r="A3" s="753" t="s">
        <v>165</v>
      </c>
      <c r="B3" s="754"/>
      <c r="C3" s="754"/>
      <c r="D3" s="754"/>
      <c r="E3" s="754"/>
      <c r="F3" s="754"/>
      <c r="G3" s="754"/>
      <c r="H3" s="754"/>
      <c r="I3" s="754"/>
      <c r="J3" s="755"/>
    </row>
    <row r="4" spans="1:17" ht="18" customHeight="1" x14ac:dyDescent="0.45">
      <c r="A4" s="749" t="s">
        <v>166</v>
      </c>
      <c r="B4" s="750"/>
      <c r="C4" s="750"/>
      <c r="D4" s="750"/>
      <c r="E4" s="750"/>
      <c r="F4" s="750"/>
      <c r="G4" s="750"/>
      <c r="H4" s="750"/>
      <c r="I4" s="750"/>
      <c r="J4" s="750"/>
      <c r="K4" s="750"/>
      <c r="L4" s="750"/>
      <c r="M4" s="750"/>
      <c r="N4" s="750"/>
      <c r="O4" s="750"/>
      <c r="P4" s="750"/>
      <c r="Q4" s="750"/>
    </row>
    <row r="5" spans="1:17" ht="18" customHeight="1" x14ac:dyDescent="0.45">
      <c r="A5" s="749"/>
      <c r="B5" s="750"/>
      <c r="C5" s="750"/>
      <c r="D5" s="750"/>
      <c r="E5" s="750"/>
      <c r="F5" s="750"/>
      <c r="G5" s="750"/>
      <c r="H5" s="750"/>
      <c r="I5" s="750"/>
      <c r="J5" s="750"/>
      <c r="K5" s="750"/>
      <c r="L5" s="750"/>
      <c r="M5" s="750"/>
      <c r="N5" s="750"/>
      <c r="O5" s="750"/>
      <c r="P5" s="750"/>
      <c r="Q5" s="750"/>
    </row>
    <row r="6" spans="1:17" ht="18" x14ac:dyDescent="0.55000000000000004">
      <c r="A6" s="437"/>
      <c r="B6" s="438"/>
      <c r="C6" s="438"/>
      <c r="D6" s="438"/>
      <c r="E6" s="438"/>
      <c r="F6" s="438"/>
      <c r="G6" s="438"/>
      <c r="H6" s="438"/>
      <c r="I6" s="438"/>
      <c r="J6" s="439"/>
    </row>
    <row r="7" spans="1:17" ht="18" x14ac:dyDescent="0.55000000000000004">
      <c r="A7" s="753"/>
      <c r="B7" s="754"/>
      <c r="C7" s="754"/>
      <c r="D7" s="754"/>
      <c r="E7" s="754"/>
      <c r="F7" s="754"/>
      <c r="G7" s="754"/>
      <c r="H7" s="754"/>
      <c r="I7" s="754"/>
      <c r="J7" s="755"/>
    </row>
    <row r="8" spans="1:17" ht="18" x14ac:dyDescent="0.55000000000000004">
      <c r="A8" s="753" t="s">
        <v>153</v>
      </c>
      <c r="B8" s="754"/>
      <c r="C8" s="754"/>
      <c r="D8" s="754"/>
      <c r="E8" s="754"/>
      <c r="F8" s="754"/>
      <c r="G8" s="754"/>
      <c r="H8" s="754"/>
      <c r="I8" s="754"/>
      <c r="J8" s="755"/>
    </row>
    <row r="9" spans="1:17" ht="15.75" x14ac:dyDescent="0.5">
      <c r="A9" s="756" t="s">
        <v>209</v>
      </c>
      <c r="B9" s="757"/>
      <c r="C9" s="757"/>
      <c r="D9" s="757"/>
      <c r="E9" s="757"/>
      <c r="F9" s="757"/>
      <c r="G9" s="757"/>
      <c r="H9" s="757"/>
      <c r="I9" s="757"/>
      <c r="J9" s="758"/>
    </row>
    <row r="10" spans="1:17" x14ac:dyDescent="0.45">
      <c r="A10" s="512" t="s">
        <v>264</v>
      </c>
      <c r="B10" s="515"/>
      <c r="C10" s="515" t="str">
        <f ca="1">MID(CELL("Dateiname",$A$1),FIND("]", CELL("Dateiname",$A$1))+1,31)</f>
        <v>Trockenbau_Bauhilfgsgew</v>
      </c>
      <c r="D10" s="515"/>
      <c r="E10" s="515"/>
      <c r="F10" s="515"/>
      <c r="G10" s="515"/>
      <c r="H10" s="515"/>
      <c r="I10" s="515"/>
      <c r="J10" s="516"/>
    </row>
    <row r="11" spans="1:17" ht="15.75" x14ac:dyDescent="0.5">
      <c r="A11" s="449"/>
      <c r="B11" s="449"/>
      <c r="C11" s="449"/>
      <c r="D11" s="449"/>
      <c r="E11" s="449"/>
      <c r="F11" s="449"/>
      <c r="G11" s="449"/>
      <c r="H11" s="449"/>
      <c r="I11" s="449"/>
      <c r="J11" s="449"/>
    </row>
    <row r="12" spans="1:17" ht="15.75" x14ac:dyDescent="0.5">
      <c r="A12" s="449"/>
      <c r="B12" s="449"/>
      <c r="C12" s="449"/>
      <c r="D12" s="449"/>
      <c r="F12" s="449"/>
      <c r="G12" s="449"/>
      <c r="H12" s="449"/>
      <c r="I12" s="449"/>
      <c r="J12" s="449"/>
    </row>
    <row r="13" spans="1:17" ht="15.75" x14ac:dyDescent="0.5">
      <c r="A13" s="449"/>
      <c r="B13" s="449"/>
      <c r="C13" s="449"/>
      <c r="D13" s="449"/>
      <c r="E13" s="449"/>
      <c r="F13" s="449"/>
      <c r="G13" s="449"/>
      <c r="H13" s="449"/>
      <c r="I13" s="449"/>
      <c r="J13" s="449"/>
    </row>
    <row r="14" spans="1:17" ht="15.75" x14ac:dyDescent="0.5">
      <c r="A14" s="692" t="s">
        <v>244</v>
      </c>
      <c r="B14" s="693"/>
      <c r="C14" s="693"/>
      <c r="D14" s="693"/>
      <c r="E14" s="693"/>
      <c r="F14" s="693"/>
      <c r="G14" s="693"/>
      <c r="H14" s="693"/>
      <c r="I14" s="693"/>
      <c r="J14" s="694"/>
    </row>
    <row r="15" spans="1:17" ht="15.75" x14ac:dyDescent="0.5">
      <c r="A15" s="471"/>
      <c r="B15" s="480" t="s">
        <v>200</v>
      </c>
      <c r="C15" s="466" t="s">
        <v>107</v>
      </c>
      <c r="D15" s="466" t="s">
        <v>109</v>
      </c>
      <c r="E15" s="466" t="s">
        <v>111</v>
      </c>
      <c r="F15" s="466" t="s">
        <v>113</v>
      </c>
      <c r="G15" s="705" t="s">
        <v>249</v>
      </c>
      <c r="H15" s="705"/>
      <c r="I15" s="695" t="s">
        <v>269</v>
      </c>
      <c r="J15" s="696"/>
    </row>
    <row r="16" spans="1:17" ht="15.75" x14ac:dyDescent="0.5">
      <c r="A16" s="472"/>
      <c r="B16" s="481">
        <f>H52</f>
        <v>0.28039999999999998</v>
      </c>
      <c r="C16" s="473">
        <f>D160</f>
        <v>0.22850031790886613</v>
      </c>
      <c r="D16" s="473">
        <f t="shared" ref="D16:F16" si="0">E160</f>
        <v>0</v>
      </c>
      <c r="E16" s="473">
        <f t="shared" si="0"/>
        <v>0.15817855407167891</v>
      </c>
      <c r="F16" s="473">
        <f t="shared" si="0"/>
        <v>0.50020935824318979</v>
      </c>
      <c r="G16" s="706">
        <f>C16+D16+E16+F16</f>
        <v>0.88688823022373486</v>
      </c>
      <c r="H16" s="707"/>
      <c r="I16" s="697">
        <f>H164</f>
        <v>0.76673588320785691</v>
      </c>
      <c r="J16" s="698"/>
    </row>
    <row r="17" spans="1:10" ht="15.75" x14ac:dyDescent="0.5">
      <c r="A17" s="454"/>
      <c r="B17" s="460"/>
      <c r="C17" s="454"/>
      <c r="D17" s="454"/>
      <c r="E17" s="454"/>
      <c r="F17" s="454"/>
      <c r="G17" s="454"/>
      <c r="H17" s="454"/>
      <c r="I17" s="454"/>
      <c r="J17" s="454"/>
    </row>
    <row r="18" spans="1:10" ht="15.75" customHeight="1" x14ac:dyDescent="0.45">
      <c r="A18" s="714" t="s">
        <v>245</v>
      </c>
      <c r="B18" s="715"/>
      <c r="C18" s="715"/>
      <c r="D18" s="715"/>
      <c r="E18" s="715"/>
      <c r="F18" s="715"/>
      <c r="G18" s="715"/>
      <c r="H18" s="715"/>
      <c r="I18" s="715"/>
      <c r="J18" s="716"/>
    </row>
    <row r="19" spans="1:10" ht="15.75" customHeight="1" x14ac:dyDescent="0.45">
      <c r="A19" s="699"/>
      <c r="B19" s="700"/>
      <c r="C19" s="700"/>
      <c r="D19" s="700"/>
      <c r="E19" s="700"/>
      <c r="F19" s="700"/>
      <c r="G19" s="700"/>
      <c r="H19" s="700"/>
      <c r="I19" s="700"/>
      <c r="J19" s="701"/>
    </row>
    <row r="20" spans="1:10" ht="14.25" customHeight="1" x14ac:dyDescent="0.45">
      <c r="A20" s="699" t="s">
        <v>246</v>
      </c>
      <c r="B20" s="700"/>
      <c r="C20" s="700"/>
      <c r="D20" s="700"/>
      <c r="E20" s="700"/>
      <c r="F20" s="700"/>
      <c r="G20" s="700"/>
      <c r="H20" s="700"/>
      <c r="I20" s="700"/>
      <c r="J20" s="701"/>
    </row>
    <row r="21" spans="1:10" ht="14.25" customHeight="1" x14ac:dyDescent="0.45">
      <c r="A21" s="699"/>
      <c r="B21" s="700"/>
      <c r="C21" s="700"/>
      <c r="D21" s="700"/>
      <c r="E21" s="700"/>
      <c r="F21" s="700"/>
      <c r="G21" s="700"/>
      <c r="H21" s="700"/>
      <c r="I21" s="700"/>
      <c r="J21" s="701"/>
    </row>
    <row r="22" spans="1:10" ht="15.75" customHeight="1" x14ac:dyDescent="0.45">
      <c r="A22" s="699"/>
      <c r="B22" s="700"/>
      <c r="C22" s="700"/>
      <c r="D22" s="700"/>
      <c r="E22" s="700"/>
      <c r="F22" s="700"/>
      <c r="G22" s="700"/>
      <c r="H22" s="700"/>
      <c r="I22" s="700"/>
      <c r="J22" s="701"/>
    </row>
    <row r="23" spans="1:10" x14ac:dyDescent="0.45">
      <c r="A23" s="699" t="s">
        <v>247</v>
      </c>
      <c r="B23" s="700"/>
      <c r="C23" s="700"/>
      <c r="D23" s="700"/>
      <c r="E23" s="700"/>
      <c r="F23" s="700"/>
      <c r="G23" s="700"/>
      <c r="H23" s="700"/>
      <c r="I23" s="700"/>
      <c r="J23" s="701"/>
    </row>
    <row r="24" spans="1:10" x14ac:dyDescent="0.45">
      <c r="A24" s="699"/>
      <c r="B24" s="700"/>
      <c r="C24" s="700"/>
      <c r="D24" s="700"/>
      <c r="E24" s="700"/>
      <c r="F24" s="700"/>
      <c r="G24" s="700"/>
      <c r="H24" s="700"/>
      <c r="I24" s="700"/>
      <c r="J24" s="701"/>
    </row>
    <row r="25" spans="1:10" x14ac:dyDescent="0.45">
      <c r="A25" s="699"/>
      <c r="B25" s="700"/>
      <c r="C25" s="700"/>
      <c r="D25" s="700"/>
      <c r="E25" s="700"/>
      <c r="F25" s="700"/>
      <c r="G25" s="700"/>
      <c r="H25" s="700"/>
      <c r="I25" s="700"/>
      <c r="J25" s="701"/>
    </row>
    <row r="26" spans="1:10" x14ac:dyDescent="0.45">
      <c r="A26" s="699" t="s">
        <v>248</v>
      </c>
      <c r="B26" s="700"/>
      <c r="C26" s="700"/>
      <c r="D26" s="700"/>
      <c r="E26" s="700"/>
      <c r="F26" s="700"/>
      <c r="G26" s="700"/>
      <c r="H26" s="700"/>
      <c r="I26" s="700"/>
      <c r="J26" s="701"/>
    </row>
    <row r="27" spans="1:10" x14ac:dyDescent="0.45">
      <c r="A27" s="699"/>
      <c r="B27" s="700"/>
      <c r="C27" s="700"/>
      <c r="D27" s="700"/>
      <c r="E27" s="700"/>
      <c r="F27" s="700"/>
      <c r="G27" s="700"/>
      <c r="H27" s="700"/>
      <c r="I27" s="700"/>
      <c r="J27" s="701"/>
    </row>
    <row r="28" spans="1:10" x14ac:dyDescent="0.45">
      <c r="A28" s="702"/>
      <c r="B28" s="703"/>
      <c r="C28" s="703"/>
      <c r="D28" s="703"/>
      <c r="E28" s="703"/>
      <c r="F28" s="703"/>
      <c r="G28" s="703"/>
      <c r="H28" s="703"/>
      <c r="I28" s="703"/>
      <c r="J28" s="704"/>
    </row>
    <row r="29" spans="1:10" x14ac:dyDescent="0.45">
      <c r="A29" s="714" t="s">
        <v>250</v>
      </c>
      <c r="B29" s="715"/>
      <c r="C29" s="715"/>
      <c r="D29" s="715"/>
      <c r="E29" s="715"/>
      <c r="F29" s="715"/>
      <c r="G29" s="715"/>
      <c r="H29" s="715"/>
      <c r="I29" s="715"/>
      <c r="J29" s="716"/>
    </row>
    <row r="30" spans="1:10" x14ac:dyDescent="0.45">
      <c r="A30" s="699"/>
      <c r="B30" s="700"/>
      <c r="C30" s="700"/>
      <c r="D30" s="700"/>
      <c r="E30" s="700"/>
      <c r="F30" s="700"/>
      <c r="G30" s="700"/>
      <c r="H30" s="700"/>
      <c r="I30" s="700"/>
      <c r="J30" s="701"/>
    </row>
    <row r="31" spans="1:10" ht="15.75" customHeight="1" x14ac:dyDescent="0.45">
      <c r="A31" s="702"/>
      <c r="B31" s="703"/>
      <c r="C31" s="703"/>
      <c r="D31" s="703"/>
      <c r="E31" s="703"/>
      <c r="F31" s="703"/>
      <c r="G31" s="703"/>
      <c r="H31" s="703"/>
      <c r="I31" s="703"/>
      <c r="J31" s="704"/>
    </row>
    <row r="32" spans="1:10" ht="15.75" customHeight="1" x14ac:dyDescent="0.45">
      <c r="A32" s="708" t="s">
        <v>252</v>
      </c>
      <c r="B32" s="709"/>
      <c r="C32" s="709"/>
      <c r="D32" s="709"/>
      <c r="E32" s="709"/>
      <c r="F32" s="709"/>
      <c r="G32" s="709"/>
      <c r="H32" s="709"/>
      <c r="I32" s="709"/>
      <c r="J32" s="710"/>
    </row>
    <row r="33" spans="1:10" ht="15.75" customHeight="1" x14ac:dyDescent="0.45">
      <c r="A33" s="711"/>
      <c r="B33" s="712"/>
      <c r="C33" s="712"/>
      <c r="D33" s="712"/>
      <c r="E33" s="712"/>
      <c r="F33" s="712"/>
      <c r="G33" s="712"/>
      <c r="H33" s="712"/>
      <c r="I33" s="712"/>
      <c r="J33" s="713"/>
    </row>
    <row r="34" spans="1:10" ht="15.75" x14ac:dyDescent="0.5">
      <c r="A34" s="466"/>
      <c r="B34" s="466"/>
      <c r="C34" s="466"/>
      <c r="D34" s="466"/>
      <c r="E34" s="466"/>
      <c r="F34" s="466"/>
      <c r="G34" s="466"/>
      <c r="H34" s="466"/>
      <c r="I34" s="466"/>
      <c r="J34" s="466"/>
    </row>
    <row r="35" spans="1:10" ht="15.75" x14ac:dyDescent="0.45">
      <c r="A35" s="829" t="s">
        <v>251</v>
      </c>
      <c r="B35" s="829"/>
      <c r="C35" s="829"/>
      <c r="D35" s="829"/>
      <c r="E35" s="829"/>
      <c r="F35" s="829"/>
      <c r="G35" s="829"/>
      <c r="H35" s="829"/>
      <c r="I35" s="829"/>
      <c r="J35" s="829"/>
    </row>
    <row r="37" spans="1:10" x14ac:dyDescent="0.45">
      <c r="A37" s="776" t="s">
        <v>189</v>
      </c>
      <c r="B37" s="777"/>
      <c r="C37" s="777"/>
      <c r="D37" s="777"/>
      <c r="E37" s="777"/>
      <c r="F37" s="777"/>
      <c r="G37" s="778"/>
      <c r="H37" s="779"/>
    </row>
    <row r="38" spans="1:10" x14ac:dyDescent="0.45">
      <c r="A38" s="751">
        <f>'DPNK-Stamm'!B2</f>
        <v>45292</v>
      </c>
      <c r="B38" s="752"/>
      <c r="C38" s="273"/>
      <c r="D38" s="273"/>
      <c r="E38" s="274" t="s">
        <v>82</v>
      </c>
      <c r="F38" s="275" t="s">
        <v>84</v>
      </c>
      <c r="G38" s="45"/>
      <c r="H38" s="241" t="s">
        <v>20</v>
      </c>
    </row>
    <row r="39" spans="1:10" x14ac:dyDescent="0.45">
      <c r="A39" s="717" t="str">
        <f>'DPNK-Stamm'!A4</f>
        <v>Arbeitslosenversicherung</v>
      </c>
      <c r="B39" s="718"/>
      <c r="C39" s="718"/>
      <c r="D39" s="718"/>
      <c r="E39" s="718"/>
      <c r="F39" s="719"/>
      <c r="G39" s="309" t="s">
        <v>82</v>
      </c>
      <c r="H39" s="238">
        <f>IF(G39=$E$38,'DPNK-Stamm'!H4,"")</f>
        <v>2.9499999999999998E-2</v>
      </c>
    </row>
    <row r="40" spans="1:10" x14ac:dyDescent="0.45">
      <c r="A40" s="717" t="str">
        <f>'DPNK-Stamm'!A5</f>
        <v>Zuschlag Insolvenzentgeltsicherung</v>
      </c>
      <c r="B40" s="718"/>
      <c r="C40" s="718"/>
      <c r="D40" s="718"/>
      <c r="E40" s="718"/>
      <c r="F40" s="719"/>
      <c r="G40" s="310" t="s">
        <v>82</v>
      </c>
      <c r="H40" s="239">
        <f>IF(G40=$E$38,'DPNK-Stamm'!H5,"")</f>
        <v>1E-3</v>
      </c>
    </row>
    <row r="41" spans="1:10" x14ac:dyDescent="0.45">
      <c r="A41" s="717" t="str">
        <f>'DPNK-Stamm'!A6</f>
        <v>Pensionsversicherung ASVG</v>
      </c>
      <c r="B41" s="718"/>
      <c r="C41" s="718"/>
      <c r="D41" s="718"/>
      <c r="E41" s="718"/>
      <c r="F41" s="719"/>
      <c r="G41" s="310" t="s">
        <v>82</v>
      </c>
      <c r="H41" s="239">
        <f>IF(G41=$E$38,'DPNK-Stamm'!H6,"")</f>
        <v>0.1255</v>
      </c>
    </row>
    <row r="42" spans="1:10" x14ac:dyDescent="0.45">
      <c r="A42" s="717" t="str">
        <f>'DPNK-Stamm'!A7</f>
        <v>Krankenversicherung ASVG</v>
      </c>
      <c r="B42" s="718"/>
      <c r="C42" s="718"/>
      <c r="D42" s="718"/>
      <c r="E42" s="718"/>
      <c r="F42" s="719"/>
      <c r="G42" s="310" t="s">
        <v>82</v>
      </c>
      <c r="H42" s="239">
        <f>IF(G42=$E$38,'DPNK-Stamm'!H7,"")</f>
        <v>3.78E-2</v>
      </c>
    </row>
    <row r="43" spans="1:10" x14ac:dyDescent="0.45">
      <c r="A43" s="717" t="str">
        <f>'DPNK-Stamm'!A8</f>
        <v>Unfallversicherung</v>
      </c>
      <c r="B43" s="718"/>
      <c r="C43" s="718"/>
      <c r="D43" s="718"/>
      <c r="E43" s="718"/>
      <c r="F43" s="719"/>
      <c r="G43" s="310" t="s">
        <v>82</v>
      </c>
      <c r="H43" s="239">
        <f>IF(G43=$E$38,'DPNK-Stamm'!H8,"")</f>
        <v>1.0999999999999999E-2</v>
      </c>
    </row>
    <row r="44" spans="1:10" x14ac:dyDescent="0.45">
      <c r="A44" s="717" t="str">
        <f>'DPNK-Stamm'!A9</f>
        <v>Familienlastenausgleichsfonds (FLAF) - Vorgezogene Reduktion von 3,9% auf</v>
      </c>
      <c r="B44" s="718"/>
      <c r="C44" s="718"/>
      <c r="D44" s="718"/>
      <c r="E44" s="718"/>
      <c r="F44" s="719"/>
      <c r="G44" s="310" t="s">
        <v>82</v>
      </c>
      <c r="H44" s="239">
        <f>IF(G44=$E$38,'DPNK-Stamm'!H9,"")</f>
        <v>3.6999999999999998E-2</v>
      </c>
    </row>
    <row r="45" spans="1:10" x14ac:dyDescent="0.45">
      <c r="A45" s="717" t="str">
        <f>'DPNK-Stamm'!A10</f>
        <v>DZ zum FLAF (im Mittel; bitte zutreffenden Bundesländerwert eintragen)</v>
      </c>
      <c r="B45" s="718"/>
      <c r="C45" s="718"/>
      <c r="D45" s="718"/>
      <c r="E45" s="718"/>
      <c r="F45" s="719"/>
      <c r="G45" s="310" t="s">
        <v>82</v>
      </c>
      <c r="H45" s="239">
        <f>IF(G45=$E$38,'DPNK-Stamm'!H10,"")</f>
        <v>3.5999999999999999E-3</v>
      </c>
    </row>
    <row r="46" spans="1:10" x14ac:dyDescent="0.45">
      <c r="A46" s="717" t="str">
        <f>'DPNK-Stamm'!A11</f>
        <v>Wohnbauförderungsbeitrag</v>
      </c>
      <c r="B46" s="718"/>
      <c r="C46" s="718"/>
      <c r="D46" s="718"/>
      <c r="E46" s="718"/>
      <c r="F46" s="719"/>
      <c r="G46" s="310" t="s">
        <v>82</v>
      </c>
      <c r="H46" s="239">
        <f>IF(G46=$E$38,'DPNK-Stamm'!H11,"")</f>
        <v>5.0000000000000001E-3</v>
      </c>
    </row>
    <row r="47" spans="1:10" x14ac:dyDescent="0.45">
      <c r="A47" s="717" t="str">
        <f>'DPNK-Stamm'!A12</f>
        <v>Schlechtwetterentschädigungsbeitrag</v>
      </c>
      <c r="B47" s="718"/>
      <c r="C47" s="718"/>
      <c r="D47" s="718"/>
      <c r="E47" s="718"/>
      <c r="F47" s="719"/>
      <c r="G47" s="310" t="s">
        <v>84</v>
      </c>
      <c r="H47" s="239" t="str">
        <f>IF(G47=$E$38,'DPNK-Stamm'!H12,"")</f>
        <v/>
      </c>
    </row>
    <row r="48" spans="1:10" x14ac:dyDescent="0.45">
      <c r="A48" s="717" t="str">
        <f>'DPNK-Stamm'!A13</f>
        <v>Kommunalsteuer</v>
      </c>
      <c r="B48" s="718"/>
      <c r="C48" s="718"/>
      <c r="D48" s="718"/>
      <c r="E48" s="718"/>
      <c r="F48" s="719"/>
      <c r="G48" s="310" t="s">
        <v>82</v>
      </c>
      <c r="H48" s="239">
        <f>IF(G48=$E$38,'DPNK-Stamm'!H13,"")</f>
        <v>0.03</v>
      </c>
    </row>
    <row r="49" spans="1:11" x14ac:dyDescent="0.45">
      <c r="A49" s="717" t="str">
        <f>'DPNK-Stamm'!A14</f>
        <v>Abfertigung-Neu (Betriebl. Mitarbeitervorsorge)</v>
      </c>
      <c r="B49" s="718"/>
      <c r="C49" s="718"/>
      <c r="D49" s="718"/>
      <c r="E49" s="718"/>
      <c r="F49" s="719"/>
      <c r="G49" s="310" t="s">
        <v>84</v>
      </c>
      <c r="H49" s="239" t="str">
        <f>IF(G49=$E$38,'DPNK-Stamm'!H14,"")</f>
        <v/>
      </c>
    </row>
    <row r="50" spans="1:11" x14ac:dyDescent="0.45">
      <c r="A50" s="618" t="str">
        <f>'DPNK-Stamm'!A15</f>
        <v>frei</v>
      </c>
      <c r="B50" s="619"/>
      <c r="C50" s="619"/>
      <c r="D50" s="619"/>
      <c r="E50" s="619"/>
      <c r="F50" s="830"/>
      <c r="G50" s="310"/>
      <c r="H50" s="239" t="str">
        <f>IF(G50=$E$38,'DPNK-Stamm'!H15,"")</f>
        <v/>
      </c>
    </row>
    <row r="51" spans="1:11" x14ac:dyDescent="0.45">
      <c r="A51" s="618" t="str">
        <f>'DPNK-Stamm'!A16</f>
        <v>frei</v>
      </c>
      <c r="B51" s="619"/>
      <c r="C51" s="619"/>
      <c r="D51" s="619"/>
      <c r="E51" s="619"/>
      <c r="F51" s="830"/>
      <c r="G51" s="311"/>
      <c r="H51" s="240" t="str">
        <f>IF(G51=$E$38,'DPNK-Stamm'!H16,"")</f>
        <v/>
      </c>
    </row>
    <row r="52" spans="1:11" x14ac:dyDescent="0.45">
      <c r="A52" s="194" t="s">
        <v>42</v>
      </c>
      <c r="B52" s="106"/>
      <c r="C52" s="106"/>
      <c r="D52" s="106"/>
      <c r="E52" s="106"/>
      <c r="F52" s="106"/>
      <c r="G52" s="106"/>
      <c r="H52" s="70">
        <f>SUM(H39:H51)</f>
        <v>0.28039999999999998</v>
      </c>
    </row>
    <row r="53" spans="1:11" x14ac:dyDescent="0.45">
      <c r="A53" s="734"/>
      <c r="B53" s="734"/>
      <c r="C53" s="734"/>
      <c r="D53" s="734"/>
      <c r="E53" s="734"/>
      <c r="F53" s="734"/>
      <c r="G53" s="734"/>
      <c r="H53" s="734"/>
    </row>
    <row r="54" spans="1:11" x14ac:dyDescent="0.45">
      <c r="A54" s="827" t="str">
        <f>'DPNK-Stamm'!A20</f>
        <v>DPNK auf laufendes Entgelt</v>
      </c>
      <c r="B54" s="828"/>
      <c r="C54" s="828"/>
      <c r="D54" s="828"/>
      <c r="E54" s="828"/>
      <c r="F54" s="828"/>
      <c r="G54" s="828"/>
      <c r="H54" s="72">
        <f>H52</f>
        <v>0.28039999999999998</v>
      </c>
    </row>
    <row r="55" spans="1:11" x14ac:dyDescent="0.45">
      <c r="A55" s="824" t="str">
        <f>'DPNK-Stamm'!A21</f>
        <v>abzüglich Wohnbauförderungsbeitrag</v>
      </c>
      <c r="B55" s="825"/>
      <c r="C55" s="825"/>
      <c r="D55" s="825"/>
      <c r="E55" s="825"/>
      <c r="F55" s="825"/>
      <c r="G55" s="826"/>
      <c r="H55" s="243">
        <f>'DPNK-Stamm'!H21</f>
        <v>-5.0000000000000001E-3</v>
      </c>
    </row>
    <row r="56" spans="1:11" x14ac:dyDescent="0.45">
      <c r="A56" s="740">
        <f>'DPNK-Stamm'!A22</f>
        <v>0</v>
      </c>
      <c r="B56" s="741"/>
      <c r="C56" s="741"/>
      <c r="D56" s="741"/>
      <c r="E56" s="741"/>
      <c r="F56" s="741"/>
      <c r="G56" s="279"/>
      <c r="H56" s="71">
        <f>'DPNK-Stamm'!H22</f>
        <v>0</v>
      </c>
    </row>
    <row r="57" spans="1:11" x14ac:dyDescent="0.45">
      <c r="A57" s="735" t="str">
        <f>'DPNK-Stamm'!A23</f>
        <v>Direkte Personalnebenkosten auf Sonderzahlungen</v>
      </c>
      <c r="B57" s="736"/>
      <c r="C57" s="736"/>
      <c r="D57" s="736"/>
      <c r="E57" s="736"/>
      <c r="F57" s="736"/>
      <c r="G57" s="736"/>
      <c r="H57" s="70">
        <f>SUM(H54:H56)</f>
        <v>0.27539999999999998</v>
      </c>
    </row>
    <row r="58" spans="1:11" x14ac:dyDescent="0.45">
      <c r="A58" s="807" t="str">
        <f>'DPNK-Stamm'!A24</f>
        <v>Mittelwert</v>
      </c>
      <c r="B58" s="808"/>
      <c r="C58" s="808"/>
      <c r="D58" s="808"/>
      <c r="E58" s="808"/>
      <c r="F58" s="808"/>
      <c r="G58" s="808"/>
      <c r="H58" s="72">
        <f>(H52+H57)/2</f>
        <v>0.27789999999999998</v>
      </c>
    </row>
    <row r="59" spans="1:11" x14ac:dyDescent="0.45">
      <c r="A59" s="806"/>
      <c r="B59" s="806"/>
      <c r="C59" s="806"/>
      <c r="D59" s="806"/>
      <c r="E59" s="806"/>
      <c r="F59" s="806"/>
      <c r="G59" s="806"/>
      <c r="H59" s="806"/>
    </row>
    <row r="60" spans="1:11" x14ac:dyDescent="0.45">
      <c r="A60" s="73" t="s">
        <v>1</v>
      </c>
      <c r="B60" s="74"/>
      <c r="C60" s="74"/>
      <c r="D60" s="74"/>
      <c r="E60" s="75"/>
      <c r="F60" s="75"/>
      <c r="G60" s="76" t="s">
        <v>2</v>
      </c>
      <c r="H60" s="737" t="s">
        <v>44</v>
      </c>
      <c r="I60" s="66"/>
      <c r="J60" s="66"/>
      <c r="K60" s="67"/>
    </row>
    <row r="61" spans="1:11" x14ac:dyDescent="0.45">
      <c r="A61" s="77" t="s">
        <v>4</v>
      </c>
      <c r="B61" s="78"/>
      <c r="C61" s="78"/>
      <c r="D61" s="78"/>
      <c r="E61" s="79"/>
      <c r="F61" s="79"/>
      <c r="G61" s="80">
        <v>365.25</v>
      </c>
      <c r="H61" s="738"/>
      <c r="I61" s="66"/>
      <c r="J61" s="66"/>
      <c r="K61" s="67"/>
    </row>
    <row r="62" spans="1:11" x14ac:dyDescent="0.45">
      <c r="A62" s="81" t="s">
        <v>5</v>
      </c>
      <c r="B62" s="82"/>
      <c r="C62" s="82"/>
      <c r="D62" s="82"/>
      <c r="E62" s="83"/>
      <c r="F62" s="83"/>
      <c r="G62" s="84">
        <f>-G61/7*2</f>
        <v>-104.35714285714286</v>
      </c>
      <c r="H62" s="85"/>
      <c r="I62" s="66"/>
      <c r="J62" s="66"/>
      <c r="K62" s="67"/>
    </row>
    <row r="63" spans="1:11" x14ac:dyDescent="0.45">
      <c r="A63" s="86" t="s">
        <v>7</v>
      </c>
      <c r="B63" s="78"/>
      <c r="C63" s="78"/>
      <c r="D63" s="78"/>
      <c r="E63" s="79"/>
      <c r="F63" s="79"/>
      <c r="G63" s="87">
        <f>SUM(G61:G62)</f>
        <v>260.89285714285711</v>
      </c>
      <c r="H63" s="85"/>
      <c r="I63" s="66"/>
      <c r="J63" s="66"/>
      <c r="K63" s="67"/>
    </row>
    <row r="64" spans="1:11" x14ac:dyDescent="0.45">
      <c r="A64" s="88" t="s">
        <v>45</v>
      </c>
      <c r="B64" s="89"/>
      <c r="C64" s="89"/>
      <c r="D64" s="89"/>
      <c r="E64" s="90"/>
      <c r="F64" s="90"/>
      <c r="G64" s="91">
        <v>-10.5</v>
      </c>
      <c r="H64" s="739">
        <f>-(G64+G65)</f>
        <v>11.928571428571429</v>
      </c>
      <c r="I64" s="66"/>
      <c r="J64" s="66"/>
      <c r="K64" s="67"/>
    </row>
    <row r="65" spans="1:11" x14ac:dyDescent="0.45">
      <c r="A65" s="88" t="s">
        <v>257</v>
      </c>
      <c r="B65" s="89"/>
      <c r="C65" s="89"/>
      <c r="D65" s="92"/>
      <c r="E65" s="90"/>
      <c r="F65" s="503">
        <v>1</v>
      </c>
      <c r="G65" s="91">
        <f>-2*5/7*F65</f>
        <v>-1.4285714285714286</v>
      </c>
      <c r="H65" s="739"/>
      <c r="I65" s="66"/>
      <c r="J65" s="66"/>
      <c r="K65" s="67"/>
    </row>
    <row r="66" spans="1:11" x14ac:dyDescent="0.45">
      <c r="A66" s="88" t="s">
        <v>46</v>
      </c>
      <c r="B66" s="89"/>
      <c r="C66" s="794"/>
      <c r="D66" s="795"/>
      <c r="E66" s="90"/>
      <c r="F66" s="90"/>
      <c r="G66" s="91"/>
      <c r="H66" s="93"/>
      <c r="I66" s="66"/>
      <c r="J66" s="66"/>
      <c r="K66" s="67"/>
    </row>
    <row r="67" spans="1:11" ht="14.25" customHeight="1" x14ac:dyDescent="0.45">
      <c r="A67" s="94"/>
      <c r="B67" s="95">
        <v>5</v>
      </c>
      <c r="C67" s="796">
        <v>5</v>
      </c>
      <c r="D67" s="796"/>
      <c r="E67" s="312">
        <v>0.85</v>
      </c>
      <c r="G67" s="91">
        <f>-5*B67*E67</f>
        <v>-21.25</v>
      </c>
      <c r="H67" s="739">
        <f>-(G67+G68)</f>
        <v>25.75</v>
      </c>
      <c r="J67" s="66"/>
      <c r="K67" s="67"/>
    </row>
    <row r="68" spans="1:11" x14ac:dyDescent="0.45">
      <c r="A68" s="96"/>
      <c r="B68" s="97">
        <v>6</v>
      </c>
      <c r="C68" s="796">
        <v>5</v>
      </c>
      <c r="D68" s="796"/>
      <c r="E68" s="98">
        <f>1-E67</f>
        <v>0.15000000000000002</v>
      </c>
      <c r="G68" s="84">
        <f>-5*B68*E68</f>
        <v>-4.5000000000000009</v>
      </c>
      <c r="H68" s="739"/>
      <c r="J68" s="66"/>
      <c r="K68" s="67"/>
    </row>
    <row r="69" spans="1:11" x14ac:dyDescent="0.45">
      <c r="A69" s="86" t="s">
        <v>15</v>
      </c>
      <c r="B69" s="109"/>
      <c r="C69" s="78"/>
      <c r="D69" s="78"/>
      <c r="E69" s="79"/>
      <c r="F69" s="79"/>
      <c r="G69" s="87">
        <f>SUM(G63:G68)</f>
        <v>223.21428571428569</v>
      </c>
      <c r="H69" s="93"/>
      <c r="I69" s="66"/>
      <c r="J69" s="66"/>
      <c r="K69" s="67"/>
    </row>
    <row r="70" spans="1:11" x14ac:dyDescent="0.45">
      <c r="A70" s="99" t="s">
        <v>290</v>
      </c>
      <c r="B70" s="89"/>
      <c r="C70" s="89"/>
      <c r="D70" s="89"/>
      <c r="E70" s="90"/>
      <c r="F70" s="90"/>
      <c r="G70" s="100">
        <v>-11</v>
      </c>
      <c r="H70" s="739">
        <f>-(G70+G71)</f>
        <v>13.5</v>
      </c>
      <c r="I70" s="66"/>
      <c r="J70" s="66"/>
      <c r="K70" s="67"/>
    </row>
    <row r="71" spans="1:11" x14ac:dyDescent="0.45">
      <c r="A71" s="101" t="s">
        <v>291</v>
      </c>
      <c r="B71" s="82"/>
      <c r="C71" s="82"/>
      <c r="D71" s="82"/>
      <c r="E71" s="83"/>
      <c r="F71" s="83"/>
      <c r="G71" s="100">
        <v>-2.5</v>
      </c>
      <c r="H71" s="739"/>
      <c r="I71" s="66"/>
      <c r="J71" s="66"/>
      <c r="K71" s="67"/>
    </row>
    <row r="72" spans="1:11" x14ac:dyDescent="0.45">
      <c r="A72" s="86" t="s">
        <v>287</v>
      </c>
      <c r="B72" s="109"/>
      <c r="C72" s="78"/>
      <c r="D72" s="78"/>
      <c r="E72" s="79"/>
      <c r="F72" s="79"/>
      <c r="G72" s="102">
        <f>SUM(G69:G71)</f>
        <v>209.71428571428569</v>
      </c>
      <c r="H72" s="93"/>
      <c r="I72" s="66"/>
      <c r="J72" s="66"/>
      <c r="K72" s="67"/>
    </row>
    <row r="73" spans="1:11" x14ac:dyDescent="0.45">
      <c r="A73" s="99" t="s">
        <v>292</v>
      </c>
      <c r="B73" s="89"/>
      <c r="C73" s="89"/>
      <c r="D73" s="89"/>
      <c r="E73" s="90"/>
      <c r="F73" s="90"/>
      <c r="G73" s="100"/>
      <c r="H73" s="103">
        <f>-G73</f>
        <v>0</v>
      </c>
      <c r="I73" s="66"/>
      <c r="J73" s="66"/>
      <c r="K73" s="67"/>
    </row>
    <row r="74" spans="1:11" x14ac:dyDescent="0.45">
      <c r="A74" s="21" t="s">
        <v>289</v>
      </c>
      <c r="B74" s="89"/>
      <c r="C74" s="89"/>
      <c r="D74" s="89"/>
      <c r="E74" s="90"/>
      <c r="F74" s="90"/>
      <c r="G74" s="100">
        <v>-7.5</v>
      </c>
      <c r="H74" s="103">
        <f>-G74</f>
        <v>7.5</v>
      </c>
      <c r="I74" s="66"/>
      <c r="J74" s="66"/>
      <c r="K74" s="67"/>
    </row>
    <row r="75" spans="1:11" x14ac:dyDescent="0.45">
      <c r="A75" s="104" t="s">
        <v>288</v>
      </c>
      <c r="B75" s="105"/>
      <c r="C75" s="105"/>
      <c r="D75" s="105"/>
      <c r="E75" s="106"/>
      <c r="F75" s="106"/>
      <c r="G75" s="107">
        <f>SUM(G72:G74)</f>
        <v>202.21428571428569</v>
      </c>
      <c r="H75" s="108">
        <f>SUM(H61:H74)</f>
        <v>58.678571428571431</v>
      </c>
      <c r="I75" s="66"/>
      <c r="J75" s="66"/>
      <c r="K75" s="67"/>
    </row>
    <row r="76" spans="1:11" x14ac:dyDescent="0.45">
      <c r="A76" s="734"/>
      <c r="B76" s="734"/>
      <c r="C76" s="734"/>
      <c r="D76" s="734"/>
      <c r="E76" s="734"/>
      <c r="F76" s="734"/>
      <c r="G76" s="734"/>
      <c r="H76" s="734"/>
      <c r="I76" s="66"/>
      <c r="J76" s="66"/>
      <c r="K76" s="67"/>
    </row>
    <row r="77" spans="1:11" ht="14.25" customHeight="1" x14ac:dyDescent="0.45">
      <c r="A77" s="86" t="s">
        <v>19</v>
      </c>
      <c r="B77" s="109"/>
      <c r="C77" s="109"/>
      <c r="D77" s="109"/>
      <c r="E77" s="110"/>
      <c r="F77" s="111"/>
      <c r="G77" s="79"/>
      <c r="H77" s="79"/>
      <c r="I77" s="79"/>
      <c r="J77" s="112"/>
      <c r="K77" s="686" t="s">
        <v>47</v>
      </c>
    </row>
    <row r="78" spans="1:11" x14ac:dyDescent="0.45">
      <c r="A78" s="68" t="s">
        <v>48</v>
      </c>
      <c r="B78" s="69"/>
      <c r="C78" s="69"/>
      <c r="D78" s="69"/>
      <c r="E78" s="113"/>
      <c r="F78" s="114"/>
      <c r="G78" s="76" t="s">
        <v>18</v>
      </c>
      <c r="H78" s="76" t="s">
        <v>20</v>
      </c>
      <c r="I78" s="115" t="s">
        <v>49</v>
      </c>
      <c r="J78" s="116" t="s">
        <v>50</v>
      </c>
      <c r="K78" s="687"/>
    </row>
    <row r="79" spans="1:11" x14ac:dyDescent="0.45">
      <c r="A79" s="117"/>
      <c r="B79" s="118"/>
      <c r="C79" s="118"/>
      <c r="D79" s="118"/>
      <c r="E79" s="119"/>
      <c r="F79" s="119"/>
      <c r="G79" s="120"/>
      <c r="H79" s="120"/>
      <c r="I79" s="121"/>
      <c r="J79" s="122"/>
      <c r="K79" s="687"/>
    </row>
    <row r="80" spans="1:11" x14ac:dyDescent="0.45">
      <c r="A80" s="123" t="s">
        <v>51</v>
      </c>
      <c r="B80" s="119"/>
      <c r="C80" s="119"/>
      <c r="D80" s="119"/>
      <c r="E80" s="119"/>
      <c r="F80" s="119"/>
      <c r="G80" s="124">
        <f>G75</f>
        <v>202.21428571428569</v>
      </c>
      <c r="H80" s="125">
        <f>G80/G80</f>
        <v>1</v>
      </c>
      <c r="I80" s="126">
        <f>H$52</f>
        <v>0.28039999999999998</v>
      </c>
      <c r="J80" s="127">
        <f>H80*(1+I80)</f>
        <v>1.2804</v>
      </c>
      <c r="K80" s="687"/>
    </row>
    <row r="81" spans="1:17" x14ac:dyDescent="0.45">
      <c r="A81" s="123" t="s">
        <v>52</v>
      </c>
      <c r="B81" s="89"/>
      <c r="C81" s="89"/>
      <c r="D81" s="89"/>
      <c r="E81" s="89"/>
      <c r="F81" s="89"/>
      <c r="G81" s="128"/>
      <c r="H81" s="129"/>
      <c r="I81" s="126"/>
      <c r="J81" s="130"/>
      <c r="K81" s="687"/>
    </row>
    <row r="82" spans="1:17" x14ac:dyDescent="0.45">
      <c r="A82" s="131" t="s">
        <v>53</v>
      </c>
      <c r="B82" s="89"/>
      <c r="C82" s="89"/>
      <c r="D82" s="89"/>
      <c r="E82" s="89"/>
      <c r="F82" s="89"/>
      <c r="G82" s="128"/>
      <c r="H82" s="129"/>
      <c r="I82" s="126"/>
      <c r="J82" s="130"/>
      <c r="K82" s="688"/>
    </row>
    <row r="83" spans="1:17" x14ac:dyDescent="0.45">
      <c r="A83" s="132"/>
      <c r="B83" s="89" t="s">
        <v>54</v>
      </c>
      <c r="C83" s="89"/>
      <c r="D83" s="89"/>
      <c r="E83" s="89"/>
      <c r="F83" s="89"/>
      <c r="G83" s="128">
        <f>H64</f>
        <v>11.928571428571429</v>
      </c>
      <c r="H83" s="129">
        <f>G83/G$80</f>
        <v>5.8989756269869312E-2</v>
      </c>
      <c r="I83" s="126">
        <f>H$52</f>
        <v>0.28039999999999998</v>
      </c>
      <c r="J83" s="127">
        <f>H83*(1+I83)</f>
        <v>7.5530483927940664E-2</v>
      </c>
      <c r="K83" s="133">
        <v>0</v>
      </c>
      <c r="N83" s="332">
        <f>IF($K83=0,$J83,0)</f>
        <v>7.5530483927940664E-2</v>
      </c>
      <c r="O83" s="333">
        <f>IF($K83=1,$J83,0)</f>
        <v>0</v>
      </c>
      <c r="P83" s="333">
        <f>IF($K83=2,$J83,0)</f>
        <v>0</v>
      </c>
      <c r="Q83" s="334">
        <f>IF($K83=3,$J83,0)</f>
        <v>0</v>
      </c>
    </row>
    <row r="84" spans="1:17" x14ac:dyDescent="0.45">
      <c r="A84" s="132"/>
      <c r="B84" s="89" t="s">
        <v>55</v>
      </c>
      <c r="C84" s="89"/>
      <c r="D84" s="89"/>
      <c r="E84" s="89"/>
      <c r="F84" s="89"/>
      <c r="G84" s="128">
        <f>H70</f>
        <v>13.5</v>
      </c>
      <c r="H84" s="129">
        <f t="shared" ref="H84:H85" si="1">G84/G$80</f>
        <v>6.6760861886259279E-2</v>
      </c>
      <c r="I84" s="126">
        <f>H$52</f>
        <v>0.28039999999999998</v>
      </c>
      <c r="J84" s="127">
        <f>H84*(1+I84)</f>
        <v>8.548060755916638E-2</v>
      </c>
      <c r="K84" s="133">
        <v>0</v>
      </c>
      <c r="N84" s="335">
        <f t="shared" ref="N84:N138" si="2">IF($K84=0,$J84,0)</f>
        <v>8.548060755916638E-2</v>
      </c>
      <c r="O84" s="336">
        <f t="shared" ref="O84:O138" si="3">IF($K84=1,$J84,0)</f>
        <v>0</v>
      </c>
      <c r="P84" s="336">
        <f t="shared" ref="P84:P138" si="4">IF($K84=2,$J84,0)</f>
        <v>0</v>
      </c>
      <c r="Q84" s="337">
        <f t="shared" ref="Q84:Q138" si="5">IF($K84=3,$J84,0)</f>
        <v>0</v>
      </c>
    </row>
    <row r="85" spans="1:17" x14ac:dyDescent="0.45">
      <c r="A85" s="132"/>
      <c r="B85" s="92" t="s">
        <v>56</v>
      </c>
      <c r="C85" s="89"/>
      <c r="D85" s="89"/>
      <c r="E85" s="89"/>
      <c r="F85" s="89"/>
      <c r="G85" s="128">
        <f>H74</f>
        <v>7.5</v>
      </c>
      <c r="H85" s="129">
        <f t="shared" si="1"/>
        <v>3.7089367714588491E-2</v>
      </c>
      <c r="I85" s="126">
        <f>H$52</f>
        <v>0.28039999999999998</v>
      </c>
      <c r="J85" s="127">
        <f>H85*(1+I85)</f>
        <v>4.7489226421759102E-2</v>
      </c>
      <c r="K85" s="133">
        <v>0</v>
      </c>
      <c r="N85" s="335">
        <f t="shared" si="2"/>
        <v>4.7489226421759102E-2</v>
      </c>
      <c r="O85" s="336">
        <f t="shared" si="3"/>
        <v>0</v>
      </c>
      <c r="P85" s="336">
        <f t="shared" si="4"/>
        <v>0</v>
      </c>
      <c r="Q85" s="337">
        <f t="shared" si="5"/>
        <v>0</v>
      </c>
    </row>
    <row r="86" spans="1:17" x14ac:dyDescent="0.45">
      <c r="A86" s="132"/>
      <c r="B86" s="92" t="s">
        <v>57</v>
      </c>
      <c r="C86" s="89"/>
      <c r="D86" s="89"/>
      <c r="E86" s="89"/>
      <c r="F86" s="89"/>
      <c r="G86" s="128"/>
      <c r="H86" s="129"/>
      <c r="I86" s="126"/>
      <c r="J86" s="127"/>
      <c r="K86" s="133"/>
      <c r="N86" s="335">
        <f t="shared" si="2"/>
        <v>0</v>
      </c>
      <c r="O86" s="336">
        <f t="shared" si="3"/>
        <v>0</v>
      </c>
      <c r="P86" s="336">
        <f t="shared" si="4"/>
        <v>0</v>
      </c>
      <c r="Q86" s="337">
        <f t="shared" si="5"/>
        <v>0</v>
      </c>
    </row>
    <row r="87" spans="1:17" x14ac:dyDescent="0.45">
      <c r="A87" s="132"/>
      <c r="B87" s="89" t="s">
        <v>58</v>
      </c>
      <c r="C87" s="89"/>
      <c r="D87" s="89"/>
      <c r="E87" s="89"/>
      <c r="F87" s="89"/>
      <c r="G87" s="128"/>
      <c r="H87" s="129"/>
      <c r="I87" s="126"/>
      <c r="J87" s="130"/>
      <c r="K87" s="133"/>
      <c r="N87" s="335">
        <f t="shared" si="2"/>
        <v>0</v>
      </c>
      <c r="O87" s="336">
        <f t="shared" si="3"/>
        <v>0</v>
      </c>
      <c r="P87" s="336">
        <f t="shared" si="4"/>
        <v>0</v>
      </c>
      <c r="Q87" s="337">
        <f t="shared" si="5"/>
        <v>0</v>
      </c>
    </row>
    <row r="88" spans="1:17" x14ac:dyDescent="0.45">
      <c r="A88" s="131" t="s">
        <v>59</v>
      </c>
      <c r="B88" s="89"/>
      <c r="C88" s="89"/>
      <c r="D88" s="89"/>
      <c r="E88" s="89"/>
      <c r="F88" s="89"/>
      <c r="G88" s="128"/>
      <c r="H88" s="129"/>
      <c r="I88" s="126"/>
      <c r="J88" s="130"/>
      <c r="K88" s="133"/>
      <c r="N88" s="335">
        <f t="shared" si="2"/>
        <v>0</v>
      </c>
      <c r="O88" s="336">
        <f t="shared" si="3"/>
        <v>0</v>
      </c>
      <c r="P88" s="336">
        <f t="shared" si="4"/>
        <v>0</v>
      </c>
      <c r="Q88" s="337">
        <f t="shared" si="5"/>
        <v>0</v>
      </c>
    </row>
    <row r="89" spans="1:17" x14ac:dyDescent="0.45">
      <c r="A89" s="132"/>
      <c r="B89" s="119" t="s">
        <v>60</v>
      </c>
      <c r="C89" s="89"/>
      <c r="D89" s="89"/>
      <c r="E89" s="89"/>
      <c r="F89" s="89"/>
      <c r="G89" s="128"/>
      <c r="H89" s="129"/>
      <c r="I89" s="126"/>
      <c r="J89" s="130"/>
      <c r="K89" s="133"/>
      <c r="N89" s="335">
        <f t="shared" si="2"/>
        <v>0</v>
      </c>
      <c r="O89" s="336">
        <f t="shared" si="3"/>
        <v>0</v>
      </c>
      <c r="P89" s="336">
        <f t="shared" si="4"/>
        <v>0</v>
      </c>
      <c r="Q89" s="337">
        <f t="shared" si="5"/>
        <v>0</v>
      </c>
    </row>
    <row r="90" spans="1:17" x14ac:dyDescent="0.45">
      <c r="A90" s="132"/>
      <c r="B90" s="89" t="s">
        <v>61</v>
      </c>
      <c r="C90" s="89"/>
      <c r="D90" s="89"/>
      <c r="E90" s="128">
        <f>G63</f>
        <v>260.89285714285711</v>
      </c>
      <c r="F90" s="134" t="s">
        <v>2</v>
      </c>
      <c r="G90" s="135"/>
      <c r="H90" s="135"/>
      <c r="I90" s="126"/>
      <c r="J90" s="130"/>
      <c r="K90" s="133"/>
      <c r="N90" s="335">
        <f t="shared" si="2"/>
        <v>0</v>
      </c>
      <c r="O90" s="336">
        <f t="shared" si="3"/>
        <v>0</v>
      </c>
      <c r="P90" s="336">
        <f t="shared" si="4"/>
        <v>0</v>
      </c>
      <c r="Q90" s="337">
        <f t="shared" si="5"/>
        <v>0</v>
      </c>
    </row>
    <row r="91" spans="1:17" x14ac:dyDescent="0.45">
      <c r="A91" s="132"/>
      <c r="B91" s="89" t="s">
        <v>62</v>
      </c>
      <c r="C91" s="89"/>
      <c r="D91" s="89"/>
      <c r="E91" s="136">
        <f>-H67</f>
        <v>-25.75</v>
      </c>
      <c r="F91" s="137" t="s">
        <v>2</v>
      </c>
      <c r="G91" s="135"/>
      <c r="H91" s="135"/>
      <c r="I91" s="126"/>
      <c r="J91" s="130"/>
      <c r="K91" s="133"/>
      <c r="N91" s="335">
        <f t="shared" si="2"/>
        <v>0</v>
      </c>
      <c r="O91" s="336">
        <f t="shared" si="3"/>
        <v>0</v>
      </c>
      <c r="P91" s="336">
        <f t="shared" si="4"/>
        <v>0</v>
      </c>
      <c r="Q91" s="337">
        <f t="shared" si="5"/>
        <v>0</v>
      </c>
    </row>
    <row r="92" spans="1:17" x14ac:dyDescent="0.45">
      <c r="A92" s="132"/>
      <c r="B92" s="82"/>
      <c r="C92" s="82"/>
      <c r="D92" s="82"/>
      <c r="E92" s="136">
        <f>SUM(E90:E91)</f>
        <v>235.14285714285711</v>
      </c>
      <c r="F92" s="137" t="s">
        <v>2</v>
      </c>
      <c r="G92" s="135"/>
      <c r="H92" s="135"/>
      <c r="I92" s="126"/>
      <c r="J92" s="130"/>
      <c r="K92" s="133"/>
      <c r="N92" s="335">
        <f t="shared" si="2"/>
        <v>0</v>
      </c>
      <c r="O92" s="336">
        <f t="shared" si="3"/>
        <v>0</v>
      </c>
      <c r="P92" s="336">
        <f t="shared" si="4"/>
        <v>0</v>
      </c>
      <c r="Q92" s="337">
        <f t="shared" si="5"/>
        <v>0</v>
      </c>
    </row>
    <row r="93" spans="1:17" x14ac:dyDescent="0.45">
      <c r="A93" s="132"/>
      <c r="B93" s="89" t="s">
        <v>63</v>
      </c>
      <c r="C93" s="89"/>
      <c r="D93" s="89"/>
      <c r="E93" s="128">
        <f>E92/5</f>
        <v>47.028571428571425</v>
      </c>
      <c r="F93" s="134" t="s">
        <v>64</v>
      </c>
      <c r="G93" s="135"/>
      <c r="H93" s="135"/>
      <c r="I93" s="126"/>
      <c r="J93" s="130"/>
      <c r="K93" s="133"/>
      <c r="N93" s="335">
        <f t="shared" si="2"/>
        <v>0</v>
      </c>
      <c r="O93" s="336">
        <f t="shared" si="3"/>
        <v>0</v>
      </c>
      <c r="P93" s="336">
        <f t="shared" si="4"/>
        <v>0</v>
      </c>
      <c r="Q93" s="337">
        <f t="shared" si="5"/>
        <v>0</v>
      </c>
    </row>
    <row r="94" spans="1:17" x14ac:dyDescent="0.45">
      <c r="A94" s="132"/>
      <c r="B94" s="89" t="s">
        <v>65</v>
      </c>
      <c r="C94" s="89"/>
      <c r="D94" s="89"/>
      <c r="E94" s="128">
        <v>11.55</v>
      </c>
      <c r="F94" s="129" t="s">
        <v>66</v>
      </c>
      <c r="G94" s="135"/>
      <c r="H94" s="135"/>
      <c r="I94" s="126"/>
      <c r="J94" s="130"/>
      <c r="K94" s="133"/>
      <c r="N94" s="335">
        <f t="shared" si="2"/>
        <v>0</v>
      </c>
      <c r="O94" s="336">
        <f t="shared" si="3"/>
        <v>0</v>
      </c>
      <c r="P94" s="336">
        <f t="shared" si="4"/>
        <v>0</v>
      </c>
      <c r="Q94" s="337">
        <f t="shared" si="5"/>
        <v>0</v>
      </c>
    </row>
    <row r="95" spans="1:17" x14ac:dyDescent="0.45">
      <c r="A95" s="132"/>
      <c r="B95" s="82" t="s">
        <v>67</v>
      </c>
      <c r="C95" s="82"/>
      <c r="D95" s="82"/>
      <c r="E95" s="136">
        <v>1.2</v>
      </c>
      <c r="F95" s="138"/>
      <c r="G95" s="135"/>
      <c r="H95" s="135"/>
      <c r="I95" s="126"/>
      <c r="J95" s="130"/>
      <c r="K95" s="133"/>
      <c r="N95" s="335">
        <f t="shared" si="2"/>
        <v>0</v>
      </c>
      <c r="O95" s="336">
        <f t="shared" si="3"/>
        <v>0</v>
      </c>
      <c r="P95" s="336">
        <f t="shared" si="4"/>
        <v>0</v>
      </c>
      <c r="Q95" s="337">
        <f t="shared" si="5"/>
        <v>0</v>
      </c>
    </row>
    <row r="96" spans="1:17" x14ac:dyDescent="0.45">
      <c r="A96" s="132"/>
      <c r="B96" s="92" t="s">
        <v>68</v>
      </c>
      <c r="C96" s="89"/>
      <c r="D96" s="89"/>
      <c r="E96" s="128">
        <f>E93*E94*E95</f>
        <v>651.81599999999992</v>
      </c>
      <c r="F96" s="129" t="s">
        <v>66</v>
      </c>
      <c r="G96" s="135"/>
      <c r="H96" s="135"/>
      <c r="I96" s="126"/>
      <c r="J96" s="130"/>
      <c r="K96" s="133"/>
      <c r="N96" s="335">
        <f t="shared" si="2"/>
        <v>0</v>
      </c>
      <c r="O96" s="336">
        <f t="shared" si="3"/>
        <v>0</v>
      </c>
      <c r="P96" s="336">
        <f t="shared" si="4"/>
        <v>0</v>
      </c>
      <c r="Q96" s="337">
        <f t="shared" si="5"/>
        <v>0</v>
      </c>
    </row>
    <row r="97" spans="1:17" x14ac:dyDescent="0.45">
      <c r="A97" s="132"/>
      <c r="B97" s="92" t="s">
        <v>69</v>
      </c>
      <c r="C97" s="89"/>
      <c r="D97" s="89"/>
      <c r="E97" s="128">
        <f>E96/7.8</f>
        <v>83.566153846153838</v>
      </c>
      <c r="F97" s="134" t="s">
        <v>2</v>
      </c>
      <c r="G97" s="139">
        <f>E97</f>
        <v>83.566153846153838</v>
      </c>
      <c r="H97" s="129">
        <f t="shared" ref="H97" si="6">G97/G$80</f>
        <v>0.41325544113251639</v>
      </c>
      <c r="I97" s="126"/>
      <c r="J97" s="127">
        <f t="shared" ref="J97" si="7">H97*(1+I97)</f>
        <v>0.41325544113251639</v>
      </c>
      <c r="K97" s="133">
        <v>3</v>
      </c>
      <c r="N97" s="335">
        <f t="shared" si="2"/>
        <v>0</v>
      </c>
      <c r="O97" s="336">
        <f t="shared" si="3"/>
        <v>0</v>
      </c>
      <c r="P97" s="336">
        <f t="shared" si="4"/>
        <v>0</v>
      </c>
      <c r="Q97" s="337">
        <f t="shared" si="5"/>
        <v>0.41325544113251639</v>
      </c>
    </row>
    <row r="98" spans="1:17" x14ac:dyDescent="0.45">
      <c r="A98" s="132"/>
      <c r="B98" s="92" t="s">
        <v>70</v>
      </c>
      <c r="C98" s="89"/>
      <c r="D98" s="89"/>
      <c r="F98" s="134"/>
      <c r="G98" s="139"/>
      <c r="H98" s="129"/>
      <c r="I98" s="126"/>
      <c r="J98" s="127"/>
      <c r="K98" s="133"/>
      <c r="N98" s="335">
        <f t="shared" si="2"/>
        <v>0</v>
      </c>
      <c r="O98" s="336">
        <f t="shared" si="3"/>
        <v>0</v>
      </c>
      <c r="P98" s="336">
        <f t="shared" si="4"/>
        <v>0</v>
      </c>
      <c r="Q98" s="337">
        <f t="shared" si="5"/>
        <v>0</v>
      </c>
    </row>
    <row r="99" spans="1:17" x14ac:dyDescent="0.45">
      <c r="A99" s="132"/>
      <c r="B99" s="140">
        <v>0.64934999999999998</v>
      </c>
      <c r="C99" s="141" t="s">
        <v>71</v>
      </c>
      <c r="D99" s="142">
        <f>H97</f>
        <v>0.41325544113251639</v>
      </c>
      <c r="E99" s="143" t="s">
        <v>72</v>
      </c>
      <c r="F99" s="144">
        <f>E67</f>
        <v>0.85</v>
      </c>
      <c r="H99" s="129">
        <f>B99*D99*F99</f>
        <v>0.22809530759448957</v>
      </c>
      <c r="I99" s="126">
        <f>(H52+H57)/2</f>
        <v>0.27789999999999998</v>
      </c>
      <c r="J99" s="127">
        <f t="shared" ref="J99:J101" si="8">H99*(1+I99)</f>
        <v>0.29148299357499824</v>
      </c>
      <c r="K99" s="133">
        <v>3</v>
      </c>
      <c r="N99" s="335">
        <f t="shared" si="2"/>
        <v>0</v>
      </c>
      <c r="O99" s="336">
        <f t="shared" si="3"/>
        <v>0</v>
      </c>
      <c r="P99" s="336">
        <f t="shared" si="4"/>
        <v>0</v>
      </c>
      <c r="Q99" s="337">
        <f t="shared" si="5"/>
        <v>0.29148299357499824</v>
      </c>
    </row>
    <row r="100" spans="1:17" x14ac:dyDescent="0.45">
      <c r="A100" s="132"/>
      <c r="B100" s="92" t="s">
        <v>73</v>
      </c>
      <c r="C100" s="89"/>
      <c r="D100" s="89"/>
      <c r="F100" s="134"/>
      <c r="G100" s="145"/>
      <c r="H100" s="129"/>
      <c r="I100" s="126"/>
      <c r="J100" s="127"/>
      <c r="K100" s="133"/>
      <c r="N100" s="335">
        <f t="shared" si="2"/>
        <v>0</v>
      </c>
      <c r="O100" s="336">
        <f t="shared" si="3"/>
        <v>0</v>
      </c>
      <c r="P100" s="336">
        <f t="shared" si="4"/>
        <v>0</v>
      </c>
      <c r="Q100" s="337">
        <f t="shared" si="5"/>
        <v>0</v>
      </c>
    </row>
    <row r="101" spans="1:17" x14ac:dyDescent="0.45">
      <c r="A101" s="132"/>
      <c r="B101" s="140">
        <v>0.77922000000000002</v>
      </c>
      <c r="C101" s="141" t="s">
        <v>71</v>
      </c>
      <c r="D101" s="142">
        <f>H97</f>
        <v>0.41325544113251639</v>
      </c>
      <c r="E101" s="143" t="s">
        <v>72</v>
      </c>
      <c r="F101" s="144">
        <f>E68</f>
        <v>0.15000000000000002</v>
      </c>
      <c r="G101" s="145"/>
      <c r="H101" s="138">
        <f>B101*D101*F101</f>
        <v>4.8302535725891917E-2</v>
      </c>
      <c r="I101" s="126">
        <f>I99</f>
        <v>0.27789999999999998</v>
      </c>
      <c r="J101" s="127">
        <f t="shared" si="8"/>
        <v>6.172581040411728E-2</v>
      </c>
      <c r="K101" s="133">
        <v>3</v>
      </c>
      <c r="N101" s="335">
        <f t="shared" si="2"/>
        <v>0</v>
      </c>
      <c r="O101" s="336">
        <f t="shared" si="3"/>
        <v>0</v>
      </c>
      <c r="P101" s="336">
        <f t="shared" si="4"/>
        <v>0</v>
      </c>
      <c r="Q101" s="337">
        <f t="shared" si="5"/>
        <v>6.172581040411728E-2</v>
      </c>
    </row>
    <row r="102" spans="1:17" x14ac:dyDescent="0.45">
      <c r="A102" s="132"/>
      <c r="B102" s="92" t="s">
        <v>74</v>
      </c>
      <c r="C102" s="89"/>
      <c r="D102" s="89"/>
      <c r="E102" s="128"/>
      <c r="F102" s="134"/>
      <c r="G102" s="139"/>
      <c r="H102" s="129">
        <f>H99+H101</f>
        <v>0.27639784332038148</v>
      </c>
      <c r="I102" s="126">
        <v>0.30099999999999999</v>
      </c>
      <c r="J102" s="127">
        <f>-H102*(1+I102)</f>
        <v>-0.35959359415981629</v>
      </c>
      <c r="K102" s="133">
        <v>3</v>
      </c>
      <c r="N102" s="335">
        <f t="shared" si="2"/>
        <v>0</v>
      </c>
      <c r="O102" s="336">
        <f t="shared" si="3"/>
        <v>0</v>
      </c>
      <c r="P102" s="336">
        <f t="shared" si="4"/>
        <v>0</v>
      </c>
      <c r="Q102" s="337">
        <f t="shared" si="5"/>
        <v>-0.35959359415981629</v>
      </c>
    </row>
    <row r="103" spans="1:17" x14ac:dyDescent="0.45">
      <c r="A103" s="132"/>
      <c r="B103" s="119" t="s">
        <v>75</v>
      </c>
      <c r="C103" s="89"/>
      <c r="D103" s="89"/>
      <c r="E103" s="89"/>
      <c r="F103" s="89"/>
      <c r="G103" s="128"/>
      <c r="H103" s="129"/>
      <c r="I103" s="126"/>
      <c r="J103" s="130"/>
      <c r="K103" s="133"/>
      <c r="N103" s="335">
        <f t="shared" si="2"/>
        <v>0</v>
      </c>
      <c r="O103" s="336">
        <f t="shared" si="3"/>
        <v>0</v>
      </c>
      <c r="P103" s="336">
        <f t="shared" si="4"/>
        <v>0</v>
      </c>
      <c r="Q103" s="337">
        <f t="shared" si="5"/>
        <v>0</v>
      </c>
    </row>
    <row r="104" spans="1:17" hidden="1" x14ac:dyDescent="0.45">
      <c r="A104" s="132"/>
      <c r="B104" s="92" t="s">
        <v>76</v>
      </c>
      <c r="C104" s="89"/>
      <c r="D104" s="89"/>
      <c r="E104" s="89">
        <v>0</v>
      </c>
      <c r="F104" s="89" t="s">
        <v>77</v>
      </c>
      <c r="G104" s="128"/>
      <c r="H104" s="129"/>
      <c r="I104" s="126"/>
      <c r="J104" s="130"/>
      <c r="K104" s="133"/>
      <c r="N104" s="335">
        <f t="shared" si="2"/>
        <v>0</v>
      </c>
      <c r="O104" s="336">
        <f t="shared" si="3"/>
        <v>0</v>
      </c>
      <c r="P104" s="336">
        <f t="shared" si="4"/>
        <v>0</v>
      </c>
      <c r="Q104" s="337">
        <f t="shared" si="5"/>
        <v>0</v>
      </c>
    </row>
    <row r="105" spans="1:17" hidden="1" x14ac:dyDescent="0.45">
      <c r="A105" s="132"/>
      <c r="B105" s="89" t="s">
        <v>65</v>
      </c>
      <c r="C105" s="89"/>
      <c r="D105" s="89"/>
      <c r="E105" s="128">
        <v>1.2</v>
      </c>
      <c r="F105" s="129" t="s">
        <v>66</v>
      </c>
      <c r="G105" s="128"/>
      <c r="H105" s="129"/>
      <c r="I105" s="126"/>
      <c r="J105" s="130"/>
      <c r="K105" s="133"/>
      <c r="N105" s="335">
        <f t="shared" si="2"/>
        <v>0</v>
      </c>
      <c r="O105" s="336">
        <f t="shared" si="3"/>
        <v>0</v>
      </c>
      <c r="P105" s="336">
        <f t="shared" si="4"/>
        <v>0</v>
      </c>
      <c r="Q105" s="337">
        <f t="shared" si="5"/>
        <v>0</v>
      </c>
    </row>
    <row r="106" spans="1:17" hidden="1" x14ac:dyDescent="0.45">
      <c r="A106" s="132"/>
      <c r="B106" s="82" t="s">
        <v>67</v>
      </c>
      <c r="C106" s="82"/>
      <c r="D106" s="82"/>
      <c r="E106" s="136">
        <v>1.2</v>
      </c>
      <c r="F106" s="138"/>
      <c r="G106" s="128"/>
      <c r="H106" s="129"/>
      <c r="I106" s="126"/>
      <c r="J106" s="130"/>
      <c r="K106" s="133"/>
      <c r="N106" s="335">
        <f t="shared" si="2"/>
        <v>0</v>
      </c>
      <c r="O106" s="336">
        <f t="shared" si="3"/>
        <v>0</v>
      </c>
      <c r="P106" s="336">
        <f t="shared" si="4"/>
        <v>0</v>
      </c>
      <c r="Q106" s="337">
        <f t="shared" si="5"/>
        <v>0</v>
      </c>
    </row>
    <row r="107" spans="1:17" hidden="1" x14ac:dyDescent="0.45">
      <c r="A107" s="132"/>
      <c r="B107" s="92" t="s">
        <v>68</v>
      </c>
      <c r="C107" s="89"/>
      <c r="D107" s="89"/>
      <c r="E107" s="128">
        <f>E104*E105*E106</f>
        <v>0</v>
      </c>
      <c r="F107" s="129" t="s">
        <v>66</v>
      </c>
      <c r="G107" s="128"/>
      <c r="H107" s="129"/>
      <c r="I107" s="126"/>
      <c r="J107" s="130"/>
      <c r="K107" s="133"/>
      <c r="N107" s="335">
        <f t="shared" si="2"/>
        <v>0</v>
      </c>
      <c r="O107" s="336">
        <f t="shared" si="3"/>
        <v>0</v>
      </c>
      <c r="P107" s="336">
        <f t="shared" si="4"/>
        <v>0</v>
      </c>
      <c r="Q107" s="337">
        <f t="shared" si="5"/>
        <v>0</v>
      </c>
    </row>
    <row r="108" spans="1:17" hidden="1" x14ac:dyDescent="0.45">
      <c r="A108" s="132"/>
      <c r="B108" s="82" t="s">
        <v>78</v>
      </c>
      <c r="C108" s="82"/>
      <c r="D108" s="82"/>
      <c r="E108" s="136">
        <f>E107/7.8</f>
        <v>0</v>
      </c>
      <c r="F108" s="138" t="s">
        <v>2</v>
      </c>
      <c r="G108" s="128">
        <f>E108</f>
        <v>0</v>
      </c>
      <c r="H108" s="129">
        <f t="shared" ref="H108" si="9">G108/G$80</f>
        <v>0</v>
      </c>
      <c r="I108" s="126"/>
      <c r="J108" s="127">
        <f t="shared" ref="J108" si="10">H108*(1+I108)</f>
        <v>0</v>
      </c>
      <c r="K108" s="133">
        <v>3</v>
      </c>
      <c r="N108" s="335">
        <f t="shared" si="2"/>
        <v>0</v>
      </c>
      <c r="O108" s="336">
        <f t="shared" si="3"/>
        <v>0</v>
      </c>
      <c r="P108" s="336">
        <f t="shared" si="4"/>
        <v>0</v>
      </c>
      <c r="Q108" s="337">
        <f t="shared" si="5"/>
        <v>0</v>
      </c>
    </row>
    <row r="109" spans="1:17" hidden="1" x14ac:dyDescent="0.45">
      <c r="A109" s="132"/>
      <c r="B109" s="89" t="s">
        <v>79</v>
      </c>
      <c r="C109" s="89"/>
      <c r="D109" s="89"/>
      <c r="E109" s="89">
        <v>4.28</v>
      </c>
      <c r="F109" s="92" t="s">
        <v>2</v>
      </c>
      <c r="G109" s="128"/>
      <c r="H109" s="129"/>
      <c r="I109" s="126"/>
      <c r="J109" s="130"/>
      <c r="K109" s="133"/>
      <c r="N109" s="335">
        <f t="shared" si="2"/>
        <v>0</v>
      </c>
      <c r="O109" s="336">
        <f t="shared" si="3"/>
        <v>0</v>
      </c>
      <c r="P109" s="336">
        <f t="shared" si="4"/>
        <v>0</v>
      </c>
      <c r="Q109" s="337">
        <f t="shared" si="5"/>
        <v>0</v>
      </c>
    </row>
    <row r="110" spans="1:17" hidden="1" x14ac:dyDescent="0.45">
      <c r="A110" s="132"/>
      <c r="B110" s="92" t="s">
        <v>80</v>
      </c>
      <c r="C110" s="89"/>
      <c r="D110" s="89"/>
      <c r="E110" s="128">
        <v>0</v>
      </c>
      <c r="F110" s="89" t="s">
        <v>2</v>
      </c>
      <c r="G110" s="146">
        <f>-E110</f>
        <v>0</v>
      </c>
      <c r="H110" s="129">
        <f t="shared" ref="H110" si="11">G110/G$80</f>
        <v>0</v>
      </c>
      <c r="I110" s="126"/>
      <c r="J110" s="127">
        <f t="shared" ref="J110" si="12">H110*(1+I110)</f>
        <v>0</v>
      </c>
      <c r="K110" s="133">
        <v>2</v>
      </c>
      <c r="N110" s="335">
        <f t="shared" si="2"/>
        <v>0</v>
      </c>
      <c r="O110" s="336">
        <f t="shared" si="3"/>
        <v>0</v>
      </c>
      <c r="P110" s="336">
        <f t="shared" si="4"/>
        <v>0</v>
      </c>
      <c r="Q110" s="337">
        <f t="shared" si="5"/>
        <v>0</v>
      </c>
    </row>
    <row r="111" spans="1:17" hidden="1" x14ac:dyDescent="0.45">
      <c r="A111" s="132"/>
      <c r="B111" s="147" t="s">
        <v>81</v>
      </c>
      <c r="C111" s="147"/>
      <c r="D111" s="147"/>
      <c r="E111" s="148" t="s">
        <v>82</v>
      </c>
      <c r="F111" s="149" t="s">
        <v>82</v>
      </c>
      <c r="G111" s="150"/>
      <c r="H111" s="150"/>
      <c r="I111" s="151"/>
      <c r="J111" s="152"/>
      <c r="K111" s="133"/>
      <c r="N111" s="335">
        <f t="shared" si="2"/>
        <v>0</v>
      </c>
      <c r="O111" s="336">
        <f t="shared" si="3"/>
        <v>0</v>
      </c>
      <c r="P111" s="336">
        <f t="shared" si="4"/>
        <v>0</v>
      </c>
      <c r="Q111" s="337">
        <f t="shared" si="5"/>
        <v>0</v>
      </c>
    </row>
    <row r="112" spans="1:17" hidden="1" x14ac:dyDescent="0.45">
      <c r="A112" s="132"/>
      <c r="B112" s="147" t="s">
        <v>83</v>
      </c>
      <c r="C112" s="147"/>
      <c r="D112" s="147"/>
      <c r="E112" s="153"/>
      <c r="F112" s="149" t="s">
        <v>84</v>
      </c>
      <c r="G112" s="153"/>
      <c r="H112" s="154"/>
      <c r="I112" s="151"/>
      <c r="J112" s="152">
        <f>IF(E111=F111,0,-J110)</f>
        <v>0</v>
      </c>
      <c r="K112" s="133">
        <v>2</v>
      </c>
      <c r="N112" s="335">
        <f t="shared" si="2"/>
        <v>0</v>
      </c>
      <c r="O112" s="336">
        <f t="shared" si="3"/>
        <v>0</v>
      </c>
      <c r="P112" s="336">
        <f t="shared" si="4"/>
        <v>0</v>
      </c>
      <c r="Q112" s="337">
        <f t="shared" si="5"/>
        <v>0</v>
      </c>
    </row>
    <row r="113" spans="1:17" hidden="1" x14ac:dyDescent="0.45">
      <c r="A113" s="132"/>
      <c r="B113" s="147" t="s">
        <v>85</v>
      </c>
      <c r="C113" s="147"/>
      <c r="D113" s="147"/>
      <c r="E113" s="153"/>
      <c r="F113" s="147"/>
      <c r="G113" s="155">
        <f>IF(E111=F111,0,-E109)</f>
        <v>0</v>
      </c>
      <c r="H113" s="154">
        <f t="shared" ref="H113" si="13">G113/G$80</f>
        <v>0</v>
      </c>
      <c r="I113" s="126">
        <f>H$52</f>
        <v>0.28039999999999998</v>
      </c>
      <c r="J113" s="152">
        <f t="shared" ref="J113" si="14">H113*(1+I113)</f>
        <v>0</v>
      </c>
      <c r="K113" s="133">
        <v>0</v>
      </c>
      <c r="N113" s="335">
        <f t="shared" si="2"/>
        <v>0</v>
      </c>
      <c r="O113" s="336">
        <f t="shared" si="3"/>
        <v>0</v>
      </c>
      <c r="P113" s="336">
        <f t="shared" si="4"/>
        <v>0</v>
      </c>
      <c r="Q113" s="337">
        <f t="shared" si="5"/>
        <v>0</v>
      </c>
    </row>
    <row r="114" spans="1:17" x14ac:dyDescent="0.45">
      <c r="A114" s="132"/>
      <c r="B114" s="119" t="s">
        <v>86</v>
      </c>
      <c r="C114" s="89"/>
      <c r="D114" s="89"/>
      <c r="E114" s="89"/>
      <c r="F114" s="89"/>
      <c r="G114" s="128"/>
      <c r="H114" s="129"/>
      <c r="I114" s="126"/>
      <c r="J114" s="130"/>
      <c r="K114" s="133"/>
      <c r="N114" s="335">
        <f t="shared" si="2"/>
        <v>0</v>
      </c>
      <c r="O114" s="336">
        <f t="shared" si="3"/>
        <v>0</v>
      </c>
      <c r="P114" s="336">
        <f t="shared" si="4"/>
        <v>0</v>
      </c>
      <c r="Q114" s="337">
        <f t="shared" si="5"/>
        <v>0</v>
      </c>
    </row>
    <row r="115" spans="1:17" x14ac:dyDescent="0.45">
      <c r="A115" s="132"/>
      <c r="B115" s="82" t="s">
        <v>61</v>
      </c>
      <c r="C115" s="82"/>
      <c r="D115" s="82"/>
      <c r="E115" s="136">
        <f>G63</f>
        <v>260.89285714285711</v>
      </c>
      <c r="F115" s="82" t="s">
        <v>2</v>
      </c>
      <c r="G115" s="128"/>
      <c r="H115" s="129"/>
      <c r="I115" s="126"/>
      <c r="J115" s="130"/>
      <c r="K115" s="133"/>
      <c r="N115" s="335">
        <f t="shared" si="2"/>
        <v>0</v>
      </c>
      <c r="O115" s="336">
        <f t="shared" si="3"/>
        <v>0</v>
      </c>
      <c r="P115" s="336">
        <f t="shared" si="4"/>
        <v>0</v>
      </c>
      <c r="Q115" s="337">
        <f t="shared" si="5"/>
        <v>0</v>
      </c>
    </row>
    <row r="116" spans="1:17" x14ac:dyDescent="0.45">
      <c r="A116" s="132"/>
      <c r="B116" s="89" t="s">
        <v>87</v>
      </c>
      <c r="C116" s="89"/>
      <c r="D116" s="89"/>
      <c r="E116" s="128">
        <f>E115/5</f>
        <v>52.178571428571423</v>
      </c>
      <c r="F116" s="89" t="s">
        <v>77</v>
      </c>
      <c r="G116" s="128"/>
      <c r="H116" s="129"/>
      <c r="I116" s="126"/>
      <c r="J116" s="130"/>
      <c r="K116" s="133"/>
      <c r="N116" s="335">
        <f t="shared" si="2"/>
        <v>0</v>
      </c>
      <c r="O116" s="336">
        <f t="shared" si="3"/>
        <v>0</v>
      </c>
      <c r="P116" s="336">
        <f t="shared" si="4"/>
        <v>0</v>
      </c>
      <c r="Q116" s="337">
        <f t="shared" si="5"/>
        <v>0</v>
      </c>
    </row>
    <row r="117" spans="1:17" x14ac:dyDescent="0.45">
      <c r="A117" s="132"/>
      <c r="B117" s="89" t="s">
        <v>65</v>
      </c>
      <c r="C117" s="89"/>
      <c r="D117" s="89"/>
      <c r="E117" s="128">
        <v>1.5</v>
      </c>
      <c r="F117" s="129" t="s">
        <v>66</v>
      </c>
      <c r="G117" s="128"/>
      <c r="H117" s="129"/>
      <c r="I117" s="126"/>
      <c r="J117" s="130"/>
      <c r="K117" s="133"/>
      <c r="N117" s="335">
        <f t="shared" si="2"/>
        <v>0</v>
      </c>
      <c r="O117" s="336">
        <f t="shared" si="3"/>
        <v>0</v>
      </c>
      <c r="P117" s="336">
        <f t="shared" si="4"/>
        <v>0</v>
      </c>
      <c r="Q117" s="337">
        <f t="shared" si="5"/>
        <v>0</v>
      </c>
    </row>
    <row r="118" spans="1:17" x14ac:dyDescent="0.45">
      <c r="A118" s="132"/>
      <c r="B118" s="82" t="s">
        <v>67</v>
      </c>
      <c r="C118" s="82"/>
      <c r="D118" s="82"/>
      <c r="E118" s="136">
        <v>1.2</v>
      </c>
      <c r="F118" s="138"/>
      <c r="G118" s="128"/>
      <c r="H118" s="129"/>
      <c r="I118" s="126"/>
      <c r="J118" s="130"/>
      <c r="K118" s="133"/>
      <c r="N118" s="335">
        <f t="shared" si="2"/>
        <v>0</v>
      </c>
      <c r="O118" s="336">
        <f t="shared" si="3"/>
        <v>0</v>
      </c>
      <c r="P118" s="336">
        <f t="shared" si="4"/>
        <v>0</v>
      </c>
      <c r="Q118" s="337">
        <f t="shared" si="5"/>
        <v>0</v>
      </c>
    </row>
    <row r="119" spans="1:17" x14ac:dyDescent="0.45">
      <c r="A119" s="132"/>
      <c r="B119" s="92" t="s">
        <v>68</v>
      </c>
      <c r="C119" s="89"/>
      <c r="D119" s="89"/>
      <c r="E119" s="128">
        <f>E116*E117*E118</f>
        <v>93.921428571428564</v>
      </c>
      <c r="F119" s="129" t="s">
        <v>66</v>
      </c>
      <c r="G119" s="128"/>
      <c r="H119" s="129"/>
      <c r="I119" s="126"/>
      <c r="J119" s="130"/>
      <c r="K119" s="133"/>
      <c r="N119" s="335">
        <f t="shared" si="2"/>
        <v>0</v>
      </c>
      <c r="O119" s="336">
        <f t="shared" si="3"/>
        <v>0</v>
      </c>
      <c r="P119" s="336">
        <f t="shared" si="4"/>
        <v>0</v>
      </c>
      <c r="Q119" s="337">
        <f t="shared" si="5"/>
        <v>0</v>
      </c>
    </row>
    <row r="120" spans="1:17" x14ac:dyDescent="0.45">
      <c r="A120" s="132"/>
      <c r="B120" s="89" t="s">
        <v>78</v>
      </c>
      <c r="C120" s="89"/>
      <c r="D120" s="89"/>
      <c r="E120" s="128">
        <f>E119/7.8</f>
        <v>12.04120879120879</v>
      </c>
      <c r="F120" s="129" t="s">
        <v>2</v>
      </c>
      <c r="G120" s="139">
        <f>E120</f>
        <v>12.04120879120879</v>
      </c>
      <c r="H120" s="129">
        <f>G120/G$80</f>
        <v>5.9546776078037114E-2</v>
      </c>
      <c r="I120" s="126"/>
      <c r="J120" s="127">
        <f t="shared" ref="J120" si="15">H120*(1+I120)</f>
        <v>5.9546776078037114E-2</v>
      </c>
      <c r="K120" s="133">
        <v>3</v>
      </c>
      <c r="N120" s="335">
        <f t="shared" si="2"/>
        <v>0</v>
      </c>
      <c r="O120" s="336">
        <f t="shared" si="3"/>
        <v>0</v>
      </c>
      <c r="P120" s="336">
        <f t="shared" si="4"/>
        <v>0</v>
      </c>
      <c r="Q120" s="337">
        <f t="shared" si="5"/>
        <v>5.9546776078037114E-2</v>
      </c>
    </row>
    <row r="121" spans="1:17" x14ac:dyDescent="0.45">
      <c r="A121" s="132"/>
      <c r="B121" s="119" t="s">
        <v>88</v>
      </c>
      <c r="C121" s="135"/>
      <c r="D121" s="135"/>
      <c r="E121" s="135"/>
      <c r="F121" s="135"/>
      <c r="G121" s="135"/>
      <c r="H121" s="135"/>
      <c r="I121" s="126"/>
      <c r="J121" s="130"/>
      <c r="K121" s="133"/>
      <c r="N121" s="335">
        <f t="shared" si="2"/>
        <v>0</v>
      </c>
      <c r="O121" s="336">
        <f t="shared" si="3"/>
        <v>0</v>
      </c>
      <c r="P121" s="336">
        <f t="shared" si="4"/>
        <v>0</v>
      </c>
      <c r="Q121" s="337">
        <f t="shared" si="5"/>
        <v>0</v>
      </c>
    </row>
    <row r="122" spans="1:17" x14ac:dyDescent="0.45">
      <c r="A122" s="132"/>
      <c r="B122" s="89" t="s">
        <v>194</v>
      </c>
      <c r="C122" s="89"/>
      <c r="D122" s="89"/>
      <c r="E122" s="128">
        <f>E90/5*(8/12)-8/12*H67/5</f>
        <v>31.352380952380944</v>
      </c>
      <c r="F122" s="89" t="s">
        <v>77</v>
      </c>
      <c r="G122" s="128"/>
      <c r="H122" s="129"/>
      <c r="I122" s="126"/>
      <c r="J122" s="130"/>
      <c r="K122" s="133"/>
      <c r="N122" s="335">
        <f t="shared" si="2"/>
        <v>0</v>
      </c>
      <c r="O122" s="336">
        <f t="shared" si="3"/>
        <v>0</v>
      </c>
      <c r="P122" s="336">
        <f t="shared" si="4"/>
        <v>0</v>
      </c>
      <c r="Q122" s="337">
        <f t="shared" si="5"/>
        <v>0</v>
      </c>
    </row>
    <row r="123" spans="1:17" x14ac:dyDescent="0.45">
      <c r="A123" s="132"/>
      <c r="B123" s="160" t="s">
        <v>196</v>
      </c>
      <c r="C123" s="82"/>
      <c r="D123" s="82"/>
      <c r="E123" s="136">
        <v>1.5</v>
      </c>
      <c r="F123" s="138" t="s">
        <v>66</v>
      </c>
      <c r="G123" s="128"/>
      <c r="H123" s="129"/>
      <c r="I123" s="126"/>
      <c r="J123" s="130"/>
      <c r="K123" s="133"/>
      <c r="N123" s="335">
        <f t="shared" si="2"/>
        <v>0</v>
      </c>
      <c r="O123" s="336">
        <f t="shared" si="3"/>
        <v>0</v>
      </c>
      <c r="P123" s="336">
        <f t="shared" si="4"/>
        <v>0</v>
      </c>
      <c r="Q123" s="337">
        <f t="shared" si="5"/>
        <v>0</v>
      </c>
    </row>
    <row r="124" spans="1:17" x14ac:dyDescent="0.45">
      <c r="A124" s="132"/>
      <c r="B124" s="92" t="s">
        <v>198</v>
      </c>
      <c r="C124" s="89"/>
      <c r="D124" s="89"/>
      <c r="E124" s="128">
        <f>E122*E123</f>
        <v>47.028571428571418</v>
      </c>
      <c r="F124" s="129" t="s">
        <v>66</v>
      </c>
      <c r="G124" s="128"/>
      <c r="H124" s="129"/>
      <c r="I124" s="126"/>
      <c r="J124" s="130"/>
      <c r="K124" s="133"/>
      <c r="N124" s="335"/>
      <c r="O124" s="336"/>
      <c r="P124" s="336"/>
      <c r="Q124" s="337"/>
    </row>
    <row r="125" spans="1:17" x14ac:dyDescent="0.45">
      <c r="A125" s="132"/>
      <c r="B125" s="89" t="s">
        <v>195</v>
      </c>
      <c r="C125" s="89"/>
      <c r="D125" s="89"/>
      <c r="E125" s="128">
        <f>E93-E122</f>
        <v>15.676190476190481</v>
      </c>
      <c r="F125" s="89" t="s">
        <v>77</v>
      </c>
      <c r="G125" s="128"/>
      <c r="H125" s="129"/>
      <c r="I125" s="126"/>
      <c r="J125" s="130"/>
      <c r="K125" s="133"/>
      <c r="N125" s="335"/>
      <c r="O125" s="336"/>
      <c r="P125" s="336"/>
      <c r="Q125" s="337"/>
    </row>
    <row r="126" spans="1:17" x14ac:dyDescent="0.45">
      <c r="A126" s="132"/>
      <c r="B126" s="82" t="s">
        <v>197</v>
      </c>
      <c r="C126" s="82"/>
      <c r="D126" s="82"/>
      <c r="E126" s="136">
        <v>0.4</v>
      </c>
      <c r="F126" s="138" t="s">
        <v>66</v>
      </c>
      <c r="G126" s="128"/>
      <c r="H126" s="129"/>
      <c r="I126" s="126"/>
      <c r="J126" s="130"/>
      <c r="K126" s="133"/>
      <c r="N126" s="335"/>
      <c r="O126" s="336"/>
      <c r="P126" s="336"/>
      <c r="Q126" s="337"/>
    </row>
    <row r="127" spans="1:17" x14ac:dyDescent="0.45">
      <c r="A127" s="132"/>
      <c r="B127" s="92" t="s">
        <v>198</v>
      </c>
      <c r="C127" s="89"/>
      <c r="D127" s="89"/>
      <c r="E127" s="128">
        <f>E125*E126</f>
        <v>6.2704761904761925</v>
      </c>
      <c r="F127" s="129" t="s">
        <v>66</v>
      </c>
      <c r="G127" s="128"/>
      <c r="H127" s="129"/>
      <c r="I127" s="126"/>
      <c r="J127" s="130"/>
      <c r="K127" s="133"/>
      <c r="N127" s="335">
        <f t="shared" si="2"/>
        <v>0</v>
      </c>
      <c r="O127" s="336">
        <f t="shared" si="3"/>
        <v>0</v>
      </c>
      <c r="P127" s="336">
        <f t="shared" si="4"/>
        <v>0</v>
      </c>
      <c r="Q127" s="337">
        <f t="shared" si="5"/>
        <v>0</v>
      </c>
    </row>
    <row r="128" spans="1:17" x14ac:dyDescent="0.45">
      <c r="A128" s="132"/>
      <c r="B128" s="92" t="s">
        <v>68</v>
      </c>
      <c r="C128" s="89"/>
      <c r="D128" s="89"/>
      <c r="E128" s="128">
        <f>E127+E124</f>
        <v>53.299047619047613</v>
      </c>
      <c r="F128" s="129" t="s">
        <v>66</v>
      </c>
      <c r="G128" s="128"/>
      <c r="H128" s="129"/>
      <c r="I128" s="126"/>
      <c r="J128" s="130"/>
      <c r="K128" s="133"/>
      <c r="N128" s="335">
        <f t="shared" si="2"/>
        <v>0</v>
      </c>
      <c r="O128" s="336">
        <f t="shared" si="3"/>
        <v>0</v>
      </c>
      <c r="P128" s="336">
        <f t="shared" si="4"/>
        <v>0</v>
      </c>
      <c r="Q128" s="337">
        <f t="shared" si="5"/>
        <v>0</v>
      </c>
    </row>
    <row r="129" spans="1:17" x14ac:dyDescent="0.45">
      <c r="A129" s="132"/>
      <c r="B129" s="89" t="s">
        <v>78</v>
      </c>
      <c r="C129" s="89"/>
      <c r="D129" s="89"/>
      <c r="E129" s="128">
        <f>E128/7.8</f>
        <v>6.8332112332112329</v>
      </c>
      <c r="F129" s="129" t="s">
        <v>2</v>
      </c>
      <c r="G129" s="139">
        <f>E129</f>
        <v>6.8332112332112329</v>
      </c>
      <c r="H129" s="129">
        <f>G129/G$80</f>
        <v>3.3791931213337081E-2</v>
      </c>
      <c r="I129" s="126"/>
      <c r="J129" s="127">
        <f t="shared" ref="J129" si="16">H129*(1+I129)</f>
        <v>3.3791931213337081E-2</v>
      </c>
      <c r="K129" s="133">
        <v>3</v>
      </c>
      <c r="N129" s="335">
        <f t="shared" si="2"/>
        <v>0</v>
      </c>
      <c r="O129" s="336">
        <f t="shared" si="3"/>
        <v>0</v>
      </c>
      <c r="P129" s="336">
        <f t="shared" si="4"/>
        <v>0</v>
      </c>
      <c r="Q129" s="337">
        <f t="shared" si="5"/>
        <v>3.3791931213337081E-2</v>
      </c>
    </row>
    <row r="130" spans="1:17" s="159" customFormat="1" x14ac:dyDescent="0.45">
      <c r="A130" s="131" t="s">
        <v>89</v>
      </c>
      <c r="B130" s="118"/>
      <c r="C130" s="118"/>
      <c r="D130" s="118"/>
      <c r="E130" s="118"/>
      <c r="F130" s="118"/>
      <c r="G130" s="118"/>
      <c r="H130" s="118"/>
      <c r="I130" s="156"/>
      <c r="J130" s="157"/>
      <c r="K130" s="158"/>
      <c r="N130" s="335">
        <f t="shared" si="2"/>
        <v>0</v>
      </c>
      <c r="O130" s="336">
        <f t="shared" si="3"/>
        <v>0</v>
      </c>
      <c r="P130" s="336">
        <f t="shared" si="4"/>
        <v>0</v>
      </c>
      <c r="Q130" s="337">
        <f t="shared" si="5"/>
        <v>0</v>
      </c>
    </row>
    <row r="131" spans="1:17" x14ac:dyDescent="0.45">
      <c r="A131" s="132"/>
      <c r="B131" s="160" t="s">
        <v>90</v>
      </c>
      <c r="C131" s="82"/>
      <c r="D131" s="82"/>
      <c r="E131" s="136">
        <f>G63</f>
        <v>260.89285714285711</v>
      </c>
      <c r="F131" s="82" t="s">
        <v>2</v>
      </c>
      <c r="G131" s="128"/>
      <c r="H131" s="129"/>
      <c r="I131" s="126"/>
      <c r="J131" s="130"/>
      <c r="K131" s="133"/>
      <c r="N131" s="335">
        <f t="shared" si="2"/>
        <v>0</v>
      </c>
      <c r="O131" s="336">
        <f t="shared" si="3"/>
        <v>0</v>
      </c>
      <c r="P131" s="336">
        <f t="shared" si="4"/>
        <v>0</v>
      </c>
      <c r="Q131" s="337">
        <f t="shared" si="5"/>
        <v>0</v>
      </c>
    </row>
    <row r="132" spans="1:17" x14ac:dyDescent="0.45">
      <c r="A132" s="132"/>
      <c r="B132" s="89" t="s">
        <v>87</v>
      </c>
      <c r="C132" s="89"/>
      <c r="D132" s="89"/>
      <c r="E132" s="128">
        <f>E131/5</f>
        <v>52.178571428571423</v>
      </c>
      <c r="F132" s="89" t="s">
        <v>77</v>
      </c>
      <c r="G132" s="128"/>
      <c r="H132" s="129"/>
      <c r="I132" s="126"/>
      <c r="J132" s="130"/>
      <c r="K132" s="133"/>
      <c r="N132" s="335">
        <f t="shared" si="2"/>
        <v>0</v>
      </c>
      <c r="O132" s="336">
        <f t="shared" si="3"/>
        <v>0</v>
      </c>
      <c r="P132" s="336">
        <f t="shared" si="4"/>
        <v>0</v>
      </c>
      <c r="Q132" s="337">
        <f t="shared" si="5"/>
        <v>0</v>
      </c>
    </row>
    <row r="133" spans="1:17" x14ac:dyDescent="0.45">
      <c r="A133" s="132"/>
      <c r="B133" s="89" t="s">
        <v>91</v>
      </c>
      <c r="C133" s="89"/>
      <c r="D133" s="89"/>
      <c r="E133" s="128">
        <v>3.26</v>
      </c>
      <c r="F133" s="129" t="s">
        <v>66</v>
      </c>
      <c r="G133" s="128"/>
      <c r="H133" s="129"/>
      <c r="I133" s="126"/>
      <c r="J133" s="130"/>
      <c r="K133" s="133"/>
      <c r="N133" s="335">
        <f t="shared" si="2"/>
        <v>0</v>
      </c>
      <c r="O133" s="336">
        <f t="shared" si="3"/>
        <v>0</v>
      </c>
      <c r="P133" s="336">
        <f t="shared" si="4"/>
        <v>0</v>
      </c>
      <c r="Q133" s="337">
        <f t="shared" si="5"/>
        <v>0</v>
      </c>
    </row>
    <row r="134" spans="1:17" x14ac:dyDescent="0.45">
      <c r="A134" s="132"/>
      <c r="B134" s="82" t="s">
        <v>67</v>
      </c>
      <c r="C134" s="82"/>
      <c r="D134" s="82"/>
      <c r="E134" s="136">
        <v>1.1499999999999999</v>
      </c>
      <c r="F134" s="138"/>
      <c r="G134" s="128"/>
      <c r="H134" s="129"/>
      <c r="I134" s="126"/>
      <c r="J134" s="130"/>
      <c r="K134" s="133"/>
      <c r="N134" s="335">
        <f t="shared" si="2"/>
        <v>0</v>
      </c>
      <c r="O134" s="336">
        <f t="shared" si="3"/>
        <v>0</v>
      </c>
      <c r="P134" s="336">
        <f t="shared" si="4"/>
        <v>0</v>
      </c>
      <c r="Q134" s="337">
        <f t="shared" si="5"/>
        <v>0</v>
      </c>
    </row>
    <row r="135" spans="1:17" x14ac:dyDescent="0.45">
      <c r="A135" s="132"/>
      <c r="B135" s="92" t="s">
        <v>92</v>
      </c>
      <c r="C135" s="89"/>
      <c r="D135" s="89"/>
      <c r="E135" s="128">
        <f>E132*E133*E134</f>
        <v>195.61746428571425</v>
      </c>
      <c r="F135" s="129" t="s">
        <v>66</v>
      </c>
      <c r="G135" s="128"/>
      <c r="H135" s="129"/>
      <c r="I135" s="126"/>
      <c r="J135" s="130"/>
      <c r="K135" s="133"/>
      <c r="N135" s="335">
        <f t="shared" si="2"/>
        <v>0</v>
      </c>
      <c r="O135" s="336">
        <f t="shared" si="3"/>
        <v>0</v>
      </c>
      <c r="P135" s="336">
        <f t="shared" si="4"/>
        <v>0</v>
      </c>
      <c r="Q135" s="337">
        <f t="shared" si="5"/>
        <v>0</v>
      </c>
    </row>
    <row r="136" spans="1:17" x14ac:dyDescent="0.45">
      <c r="A136" s="132"/>
      <c r="B136" s="89" t="s">
        <v>78</v>
      </c>
      <c r="C136" s="89"/>
      <c r="D136" s="89"/>
      <c r="E136" s="128">
        <f>E135/7.8</f>
        <v>25.079162087912085</v>
      </c>
      <c r="F136" s="129" t="s">
        <v>2</v>
      </c>
      <c r="G136" s="139">
        <f>E136</f>
        <v>25.079162087912085</v>
      </c>
      <c r="H136" s="129">
        <f>G136/G$80</f>
        <v>0.12402270195364508</v>
      </c>
      <c r="I136" s="126">
        <f>H$57</f>
        <v>0.27539999999999998</v>
      </c>
      <c r="J136" s="127">
        <f t="shared" ref="J136" si="17">H136*(1+I136)</f>
        <v>0.15817855407167891</v>
      </c>
      <c r="K136" s="133">
        <v>2</v>
      </c>
      <c r="N136" s="335">
        <f t="shared" si="2"/>
        <v>0</v>
      </c>
      <c r="O136" s="336">
        <f t="shared" si="3"/>
        <v>0</v>
      </c>
      <c r="P136" s="336">
        <f t="shared" si="4"/>
        <v>0.15817855407167891</v>
      </c>
      <c r="Q136" s="337">
        <f t="shared" si="5"/>
        <v>0</v>
      </c>
    </row>
    <row r="137" spans="1:17" x14ac:dyDescent="0.45">
      <c r="A137" s="131" t="s">
        <v>93</v>
      </c>
      <c r="B137" s="135"/>
      <c r="C137" s="135"/>
      <c r="D137" s="135"/>
      <c r="E137" s="135"/>
      <c r="F137" s="135"/>
      <c r="G137" s="135"/>
      <c r="H137" s="135"/>
      <c r="I137" s="126"/>
      <c r="J137" s="130"/>
      <c r="K137" s="133"/>
      <c r="N137" s="335">
        <f t="shared" si="2"/>
        <v>0</v>
      </c>
      <c r="O137" s="336">
        <f t="shared" si="3"/>
        <v>0</v>
      </c>
      <c r="P137" s="336">
        <f t="shared" si="4"/>
        <v>0</v>
      </c>
      <c r="Q137" s="337">
        <f t="shared" si="5"/>
        <v>0</v>
      </c>
    </row>
    <row r="138" spans="1:17" ht="14.65" thickBot="1" x14ac:dyDescent="0.5">
      <c r="A138" s="163"/>
      <c r="B138" s="164" t="s">
        <v>185</v>
      </c>
      <c r="C138" s="165"/>
      <c r="D138" s="165"/>
      <c r="E138" s="165"/>
      <c r="F138" s="165"/>
      <c r="G138" s="165"/>
      <c r="H138" s="165"/>
      <c r="I138" s="166"/>
      <c r="J138" s="313">
        <v>0.02</v>
      </c>
      <c r="K138" s="380">
        <v>0</v>
      </c>
      <c r="N138" s="335">
        <f t="shared" si="2"/>
        <v>0.02</v>
      </c>
      <c r="O138" s="336">
        <f t="shared" si="3"/>
        <v>0</v>
      </c>
      <c r="P138" s="336">
        <f t="shared" si="4"/>
        <v>0</v>
      </c>
      <c r="Q138" s="337">
        <f t="shared" si="5"/>
        <v>0</v>
      </c>
    </row>
    <row r="139" spans="1:17" x14ac:dyDescent="0.45">
      <c r="A139" s="132" t="s">
        <v>98</v>
      </c>
      <c r="B139" s="135"/>
      <c r="C139" s="135"/>
      <c r="D139" s="135"/>
      <c r="E139" s="135"/>
      <c r="F139" s="135"/>
      <c r="G139" s="135"/>
      <c r="H139" s="135"/>
      <c r="I139" s="126"/>
      <c r="J139" s="127">
        <f>SUM(J80:J138)</f>
        <v>2.1672882302237348</v>
      </c>
      <c r="K139" s="133"/>
      <c r="N139" s="338">
        <f>SUM(N83:N138)</f>
        <v>0.22850031790886613</v>
      </c>
      <c r="O139" s="339">
        <f>SUM(O83:O138)</f>
        <v>0</v>
      </c>
      <c r="P139" s="339">
        <f>SUM(P83:P138)</f>
        <v>0.15817855407167891</v>
      </c>
      <c r="Q139" s="340">
        <f>SUM(Q83:Q138)</f>
        <v>0.50020935824318979</v>
      </c>
    </row>
    <row r="140" spans="1:17" x14ac:dyDescent="0.45">
      <c r="A140" s="132" t="s">
        <v>99</v>
      </c>
      <c r="B140" s="135"/>
      <c r="C140" s="135"/>
      <c r="D140" s="135"/>
      <c r="E140" s="135"/>
      <c r="F140" s="135"/>
      <c r="G140" s="135"/>
      <c r="H140" s="135"/>
      <c r="I140" s="126"/>
      <c r="J140" s="127">
        <f>-100%</f>
        <v>-1</v>
      </c>
      <c r="K140" s="133"/>
    </row>
    <row r="141" spans="1:17" ht="14.65" thickBot="1" x14ac:dyDescent="0.5">
      <c r="A141" s="132" t="s">
        <v>100</v>
      </c>
      <c r="B141" s="165"/>
      <c r="C141" s="165"/>
      <c r="D141" s="165"/>
      <c r="E141" s="165"/>
      <c r="F141" s="165"/>
      <c r="G141" s="165"/>
      <c r="H141" s="165"/>
      <c r="I141" s="166"/>
      <c r="J141" s="167">
        <f>-H52</f>
        <v>-0.28039999999999998</v>
      </c>
      <c r="K141" s="133"/>
    </row>
    <row r="142" spans="1:17" x14ac:dyDescent="0.45">
      <c r="A142" s="73" t="s">
        <v>101</v>
      </c>
      <c r="B142" s="69"/>
      <c r="C142" s="69"/>
      <c r="D142" s="69"/>
      <c r="E142" s="69"/>
      <c r="F142" s="69"/>
      <c r="G142" s="69"/>
      <c r="H142" s="69"/>
      <c r="I142" s="168"/>
      <c r="J142" s="169">
        <f>SUM(J139:J141)</f>
        <v>0.88688823022373486</v>
      </c>
      <c r="K142" s="170"/>
    </row>
    <row r="143" spans="1:17" ht="14.65" thickBot="1" x14ac:dyDescent="0.5">
      <c r="A143" s="745"/>
      <c r="B143" s="745"/>
      <c r="C143" s="745"/>
      <c r="D143" s="745"/>
      <c r="E143" s="745"/>
      <c r="F143" s="745"/>
      <c r="G143" s="745"/>
      <c r="H143" s="745"/>
      <c r="I143" s="745"/>
      <c r="J143" s="745"/>
    </row>
    <row r="144" spans="1:17" x14ac:dyDescent="0.45">
      <c r="A144" s="725" t="s">
        <v>190</v>
      </c>
      <c r="B144" s="726"/>
      <c r="C144" s="726"/>
      <c r="D144" s="726"/>
      <c r="E144" s="726"/>
      <c r="F144" s="726"/>
      <c r="G144" s="726"/>
      <c r="H144" s="726"/>
      <c r="I144" s="726"/>
      <c r="J144" s="727"/>
    </row>
    <row r="145" spans="1:12" x14ac:dyDescent="0.45">
      <c r="A145" s="728" t="s">
        <v>103</v>
      </c>
      <c r="B145" s="729"/>
      <c r="C145" s="729"/>
      <c r="D145" s="729"/>
      <c r="E145" s="729"/>
      <c r="F145" s="729"/>
      <c r="G145" s="729"/>
      <c r="H145" s="730"/>
      <c r="I145" s="747" t="s">
        <v>104</v>
      </c>
      <c r="J145" s="792" t="s">
        <v>105</v>
      </c>
    </row>
    <row r="146" spans="1:12" s="172" customFormat="1" ht="14.65" thickBot="1" x14ac:dyDescent="0.5">
      <c r="A146" s="731"/>
      <c r="B146" s="732"/>
      <c r="C146" s="732"/>
      <c r="D146" s="732"/>
      <c r="E146" s="732"/>
      <c r="F146" s="732"/>
      <c r="G146" s="732"/>
      <c r="H146" s="733"/>
      <c r="I146" s="748"/>
      <c r="J146" s="793"/>
      <c r="L146" s="49"/>
    </row>
    <row r="147" spans="1:12" s="172" customFormat="1" x14ac:dyDescent="0.45">
      <c r="A147" s="399" t="s">
        <v>106</v>
      </c>
      <c r="B147" s="171"/>
      <c r="C147" s="171"/>
      <c r="D147" s="171"/>
      <c r="E147" s="171"/>
      <c r="F147" s="171"/>
      <c r="G147" s="171"/>
      <c r="H147" s="171"/>
      <c r="I147" s="174" t="s">
        <v>107</v>
      </c>
      <c r="J147" s="400">
        <f>N139</f>
        <v>0.22850031790886613</v>
      </c>
      <c r="L147" s="49"/>
    </row>
    <row r="148" spans="1:12" s="172" customFormat="1" x14ac:dyDescent="0.45">
      <c r="A148" s="399" t="s">
        <v>108</v>
      </c>
      <c r="B148" s="171"/>
      <c r="C148" s="171"/>
      <c r="D148" s="171"/>
      <c r="E148" s="171"/>
      <c r="F148" s="171"/>
      <c r="G148" s="171"/>
      <c r="H148" s="171"/>
      <c r="I148" s="174" t="s">
        <v>109</v>
      </c>
      <c r="J148" s="400">
        <f>O139</f>
        <v>0</v>
      </c>
      <c r="L148" s="49"/>
    </row>
    <row r="149" spans="1:12" s="172" customFormat="1" x14ac:dyDescent="0.45">
      <c r="A149" s="399" t="s">
        <v>110</v>
      </c>
      <c r="B149" s="171"/>
      <c r="C149" s="171"/>
      <c r="D149" s="171"/>
      <c r="E149" s="171"/>
      <c r="F149" s="171"/>
      <c r="G149" s="171"/>
      <c r="H149" s="171"/>
      <c r="I149" s="174" t="s">
        <v>111</v>
      </c>
      <c r="J149" s="400">
        <f>P139</f>
        <v>0.15817855407167891</v>
      </c>
      <c r="L149" s="49"/>
    </row>
    <row r="150" spans="1:12" s="172" customFormat="1" ht="14.65" thickBot="1" x14ac:dyDescent="0.5">
      <c r="A150" s="401" t="s">
        <v>112</v>
      </c>
      <c r="B150" s="177"/>
      <c r="C150" s="177"/>
      <c r="D150" s="177"/>
      <c r="E150" s="177"/>
      <c r="F150" s="177"/>
      <c r="G150" s="177"/>
      <c r="H150" s="177"/>
      <c r="I150" s="178" t="s">
        <v>113</v>
      </c>
      <c r="J150" s="402">
        <f>Q139</f>
        <v>0.50020935824318979</v>
      </c>
      <c r="L150" s="49"/>
    </row>
    <row r="151" spans="1:12" s="172" customFormat="1" ht="14.65" thickBot="1" x14ac:dyDescent="0.5">
      <c r="A151" s="403" t="s">
        <v>23</v>
      </c>
      <c r="B151" s="404"/>
      <c r="C151" s="404"/>
      <c r="D151" s="404"/>
      <c r="E151" s="404"/>
      <c r="F151" s="404"/>
      <c r="G151" s="404"/>
      <c r="H151" s="404"/>
      <c r="I151" s="404"/>
      <c r="J151" s="405">
        <f>SUM(J147:J150)</f>
        <v>0.88688823022373486</v>
      </c>
      <c r="L151" s="49"/>
    </row>
    <row r="153" spans="1:12" x14ac:dyDescent="0.45">
      <c r="A153" s="803" t="s">
        <v>141</v>
      </c>
      <c r="B153" s="804"/>
      <c r="C153" s="804"/>
      <c r="D153" s="804"/>
      <c r="E153" s="804"/>
      <c r="F153" s="804"/>
      <c r="G153" s="804"/>
      <c r="H153" s="804"/>
      <c r="I153" s="804"/>
      <c r="J153" s="805"/>
    </row>
    <row r="154" spans="1:12" s="172" customFormat="1" x14ac:dyDescent="0.45">
      <c r="A154" s="38" t="s">
        <v>25</v>
      </c>
      <c r="B154" s="39"/>
      <c r="C154" s="39"/>
      <c r="D154" s="39"/>
      <c r="E154" s="39"/>
      <c r="F154" s="39"/>
      <c r="G154" s="39"/>
      <c r="H154" s="39"/>
      <c r="I154" s="39"/>
      <c r="J154" s="40"/>
      <c r="L154" s="49"/>
    </row>
    <row r="155" spans="1:12" s="172" customFormat="1" x14ac:dyDescent="0.45">
      <c r="A155" s="41" t="s">
        <v>26</v>
      </c>
      <c r="B155" s="42"/>
      <c r="C155" s="42"/>
      <c r="D155" s="246">
        <v>39</v>
      </c>
      <c r="E155" s="43" t="s">
        <v>27</v>
      </c>
      <c r="F155" s="183" t="s">
        <v>187</v>
      </c>
      <c r="G155" s="42"/>
      <c r="H155" s="42"/>
      <c r="I155" s="244">
        <v>10</v>
      </c>
      <c r="J155" s="43" t="s">
        <v>270</v>
      </c>
      <c r="L155" s="49"/>
    </row>
    <row r="156" spans="1:12" s="172" customFormat="1" x14ac:dyDescent="0.45">
      <c r="A156" s="44" t="s">
        <v>157</v>
      </c>
      <c r="B156" s="45"/>
      <c r="C156" s="45"/>
      <c r="D156" s="247">
        <v>40</v>
      </c>
      <c r="E156" s="46" t="s">
        <v>27</v>
      </c>
      <c r="F156" s="184" t="s">
        <v>188</v>
      </c>
      <c r="G156" s="45"/>
      <c r="H156" s="45"/>
      <c r="I156" s="245">
        <v>12</v>
      </c>
      <c r="J156" s="46" t="s">
        <v>271</v>
      </c>
      <c r="L156" s="49"/>
    </row>
    <row r="157" spans="1:12" s="172" customFormat="1" x14ac:dyDescent="0.45">
      <c r="A157" s="44" t="s">
        <v>30</v>
      </c>
      <c r="B157" s="45"/>
      <c r="C157" s="45"/>
      <c r="D157" s="48">
        <f>D155/D156</f>
        <v>0.97499999999999998</v>
      </c>
      <c r="E157" s="46"/>
      <c r="F157" s="44" t="s">
        <v>31</v>
      </c>
      <c r="G157" s="45"/>
      <c r="H157" s="45"/>
      <c r="I157" s="48">
        <f>I155/I156</f>
        <v>0.83333333333333337</v>
      </c>
      <c r="J157" s="46"/>
      <c r="L157" s="49"/>
    </row>
    <row r="159" spans="1:12" s="172" customFormat="1" x14ac:dyDescent="0.45">
      <c r="A159" s="818"/>
      <c r="B159" s="819"/>
      <c r="C159" s="820"/>
      <c r="D159" s="50" t="s">
        <v>32</v>
      </c>
      <c r="E159" s="50" t="s">
        <v>33</v>
      </c>
      <c r="F159" s="50" t="s">
        <v>34</v>
      </c>
      <c r="G159" s="50" t="s">
        <v>35</v>
      </c>
      <c r="H159" s="51" t="s">
        <v>23</v>
      </c>
      <c r="I159" s="49"/>
      <c r="J159" s="49"/>
      <c r="L159" s="49"/>
    </row>
    <row r="160" spans="1:12" s="172" customFormat="1" x14ac:dyDescent="0.45">
      <c r="A160" s="821" t="s">
        <v>36</v>
      </c>
      <c r="B160" s="822"/>
      <c r="C160" s="823"/>
      <c r="D160" s="52">
        <f>J147</f>
        <v>0.22850031790886613</v>
      </c>
      <c r="E160" s="52">
        <f>J148</f>
        <v>0</v>
      </c>
      <c r="F160" s="52">
        <f>J149</f>
        <v>0.15817855407167891</v>
      </c>
      <c r="G160" s="52">
        <f>J150</f>
        <v>0.50020935824318979</v>
      </c>
      <c r="H160" s="53">
        <f>SUM(D160:G160)</f>
        <v>0.88688823022373486</v>
      </c>
      <c r="I160" s="49"/>
      <c r="J160" s="49"/>
      <c r="L160" s="49"/>
    </row>
    <row r="161" spans="1:12" s="172" customFormat="1" x14ac:dyDescent="0.45">
      <c r="A161" s="812" t="s">
        <v>37</v>
      </c>
      <c r="B161" s="813"/>
      <c r="C161" s="814"/>
      <c r="D161" s="54"/>
      <c r="E161" s="55">
        <f>D157</f>
        <v>0.97499999999999998</v>
      </c>
      <c r="F161" s="54"/>
      <c r="G161" s="55">
        <f>D157</f>
        <v>0.97499999999999998</v>
      </c>
      <c r="H161" s="54"/>
      <c r="I161" s="49"/>
      <c r="J161" s="49"/>
      <c r="L161" s="49"/>
    </row>
    <row r="162" spans="1:12" ht="14.65" thickBot="1" x14ac:dyDescent="0.5">
      <c r="A162" s="815" t="s">
        <v>38</v>
      </c>
      <c r="B162" s="816"/>
      <c r="C162" s="817"/>
      <c r="D162" s="56"/>
      <c r="E162" s="56"/>
      <c r="F162" s="57">
        <f>I157</f>
        <v>0.83333333333333337</v>
      </c>
      <c r="G162" s="57">
        <f>I157</f>
        <v>0.83333333333333337</v>
      </c>
      <c r="H162" s="56"/>
    </row>
    <row r="163" spans="1:12" x14ac:dyDescent="0.45">
      <c r="A163" s="809" t="s">
        <v>39</v>
      </c>
      <c r="B163" s="810"/>
      <c r="C163" s="811"/>
      <c r="D163" s="58">
        <f>D160</f>
        <v>0.22850031790886613</v>
      </c>
      <c r="E163" s="58">
        <f>E160*E161</f>
        <v>0</v>
      </c>
      <c r="F163" s="58">
        <f>F160*F162</f>
        <v>0.1318154617263991</v>
      </c>
      <c r="G163" s="58">
        <f>G160*G161*G162</f>
        <v>0.40642010357259167</v>
      </c>
      <c r="H163" s="59">
        <f>SUM(D163:G163)</f>
        <v>0.76673588320785691</v>
      </c>
    </row>
    <row r="164" spans="1:12" x14ac:dyDescent="0.45">
      <c r="A164" s="60" t="s">
        <v>40</v>
      </c>
      <c r="B164" s="61"/>
      <c r="C164" s="61"/>
      <c r="D164" s="62"/>
      <c r="E164" s="63"/>
      <c r="F164" s="62"/>
      <c r="G164" s="62"/>
      <c r="H164" s="64">
        <f>SUM(H163:H163)</f>
        <v>0.76673588320785691</v>
      </c>
    </row>
    <row r="165" spans="1:12" x14ac:dyDescent="0.45">
      <c r="A165" s="806"/>
      <c r="B165" s="806"/>
      <c r="C165" s="806"/>
      <c r="D165" s="806"/>
      <c r="E165" s="806"/>
      <c r="F165" s="806"/>
      <c r="G165" s="806"/>
      <c r="H165" s="806"/>
    </row>
    <row r="166" spans="1:12" ht="14.25" customHeight="1" x14ac:dyDescent="0.45">
      <c r="A166" s="797" t="s">
        <v>208</v>
      </c>
      <c r="B166" s="798"/>
      <c r="C166" s="798"/>
      <c r="D166" s="798"/>
      <c r="E166" s="798"/>
      <c r="F166" s="798"/>
      <c r="G166" s="798"/>
      <c r="H166" s="798"/>
      <c r="I166" s="799"/>
    </row>
    <row r="167" spans="1:12" x14ac:dyDescent="0.45">
      <c r="A167" s="800"/>
      <c r="B167" s="801"/>
      <c r="C167" s="801"/>
      <c r="D167" s="801"/>
      <c r="E167" s="801"/>
      <c r="F167" s="801"/>
      <c r="G167" s="801"/>
      <c r="H167" s="801"/>
      <c r="I167" s="802"/>
    </row>
    <row r="168" spans="1:12" x14ac:dyDescent="0.45">
      <c r="A168" s="800"/>
      <c r="B168" s="801"/>
      <c r="C168" s="801"/>
      <c r="D168" s="801"/>
      <c r="E168" s="801"/>
      <c r="F168" s="801"/>
      <c r="G168" s="801"/>
      <c r="H168" s="801"/>
      <c r="I168" s="802"/>
    </row>
    <row r="169" spans="1:12" x14ac:dyDescent="0.45">
      <c r="A169" s="800"/>
      <c r="B169" s="801"/>
      <c r="C169" s="801"/>
      <c r="D169" s="801"/>
      <c r="E169" s="801"/>
      <c r="F169" s="801"/>
      <c r="G169" s="801"/>
      <c r="H169" s="801"/>
      <c r="I169" s="802"/>
    </row>
    <row r="170" spans="1:12" x14ac:dyDescent="0.45">
      <c r="A170" s="800"/>
      <c r="B170" s="801"/>
      <c r="C170" s="801"/>
      <c r="D170" s="801"/>
      <c r="E170" s="801"/>
      <c r="F170" s="801"/>
      <c r="G170" s="801"/>
      <c r="H170" s="801"/>
      <c r="I170" s="802"/>
    </row>
    <row r="171" spans="1:12" x14ac:dyDescent="0.45">
      <c r="A171" s="800"/>
      <c r="B171" s="801"/>
      <c r="C171" s="801"/>
      <c r="D171" s="801"/>
      <c r="E171" s="801"/>
      <c r="F171" s="801"/>
      <c r="G171" s="801"/>
      <c r="H171" s="801"/>
      <c r="I171" s="802"/>
    </row>
    <row r="172" spans="1:12" x14ac:dyDescent="0.45">
      <c r="A172" s="800"/>
      <c r="B172" s="801"/>
      <c r="C172" s="801"/>
      <c r="D172" s="801"/>
      <c r="E172" s="801"/>
      <c r="F172" s="801"/>
      <c r="G172" s="801"/>
      <c r="H172" s="801"/>
      <c r="I172" s="802"/>
    </row>
    <row r="173" spans="1:12" x14ac:dyDescent="0.45">
      <c r="A173" s="800"/>
      <c r="B173" s="801"/>
      <c r="C173" s="801"/>
      <c r="D173" s="801"/>
      <c r="E173" s="801"/>
      <c r="F173" s="801"/>
      <c r="G173" s="801"/>
      <c r="H173" s="801"/>
      <c r="I173" s="802"/>
    </row>
    <row r="175" spans="1:12" x14ac:dyDescent="0.45">
      <c r="A175"/>
      <c r="B175"/>
      <c r="C175"/>
      <c r="D175"/>
      <c r="E175"/>
      <c r="F175"/>
      <c r="G175"/>
      <c r="H175"/>
      <c r="I175"/>
    </row>
    <row r="176" spans="1:12" x14ac:dyDescent="0.45">
      <c r="A176" s="41"/>
      <c r="B176" s="347"/>
      <c r="C176" s="347"/>
      <c r="D176" s="347"/>
      <c r="E176" s="633" t="s">
        <v>297</v>
      </c>
      <c r="F176" s="633"/>
      <c r="G176" s="633"/>
      <c r="H176" s="633"/>
      <c r="I176" s="634"/>
    </row>
    <row r="177" spans="1:13" x14ac:dyDescent="0.45">
      <c r="A177" s="173"/>
      <c r="B177" s="343"/>
      <c r="C177" s="343"/>
      <c r="D177" s="343"/>
      <c r="E177" s="635"/>
      <c r="F177" s="635"/>
      <c r="G177" s="635"/>
      <c r="H177" s="635"/>
      <c r="I177" s="636"/>
    </row>
    <row r="178" spans="1:13" x14ac:dyDescent="0.45">
      <c r="A178" s="173"/>
      <c r="B178" s="343"/>
      <c r="C178" s="343"/>
      <c r="D178" s="343"/>
      <c r="E178" s="635"/>
      <c r="F178" s="635"/>
      <c r="G178" s="635"/>
      <c r="H178" s="635"/>
      <c r="I178" s="636"/>
    </row>
    <row r="179" spans="1:13" x14ac:dyDescent="0.45">
      <c r="A179" s="173"/>
      <c r="B179" s="343"/>
      <c r="C179" s="343"/>
      <c r="D179" s="343"/>
      <c r="E179" s="563"/>
      <c r="F179" s="563"/>
      <c r="G179" s="563"/>
      <c r="H179" s="563"/>
      <c r="I179" s="564"/>
    </row>
    <row r="180" spans="1:13" x14ac:dyDescent="0.45">
      <c r="A180" s="173"/>
      <c r="B180" s="343"/>
      <c r="C180" s="343"/>
      <c r="D180" s="343"/>
      <c r="E180" s="635" t="s">
        <v>298</v>
      </c>
      <c r="F180" s="635"/>
      <c r="G180" s="635"/>
      <c r="H180" s="635"/>
      <c r="I180" s="636"/>
    </row>
    <row r="181" spans="1:13" x14ac:dyDescent="0.45">
      <c r="A181" s="173"/>
      <c r="B181" s="343"/>
      <c r="C181" s="343"/>
      <c r="D181" s="343"/>
      <c r="E181" s="635"/>
      <c r="F181" s="635"/>
      <c r="G181" s="635"/>
      <c r="H181" s="635"/>
      <c r="I181" s="636"/>
      <c r="K181" s="49"/>
      <c r="M181" s="172"/>
    </row>
    <row r="182" spans="1:13" x14ac:dyDescent="0.45">
      <c r="A182" s="173"/>
      <c r="B182" s="343"/>
      <c r="C182" s="343"/>
      <c r="D182" s="343"/>
      <c r="E182" s="635"/>
      <c r="F182" s="635"/>
      <c r="G182" s="635"/>
      <c r="H182" s="635"/>
      <c r="I182" s="636"/>
      <c r="K182" s="49"/>
      <c r="M182" s="172"/>
    </row>
    <row r="183" spans="1:13" x14ac:dyDescent="0.45">
      <c r="A183" s="173"/>
      <c r="B183" s="343"/>
      <c r="C183" s="343"/>
      <c r="D183" s="343"/>
      <c r="E183" s="563"/>
      <c r="F183" s="563"/>
      <c r="G183" s="563"/>
      <c r="H183" s="420"/>
      <c r="I183" s="564"/>
      <c r="K183" s="49"/>
      <c r="M183" s="172"/>
    </row>
    <row r="184" spans="1:13" x14ac:dyDescent="0.45">
      <c r="A184" s="173"/>
      <c r="B184" s="343"/>
      <c r="C184" s="343"/>
      <c r="D184" s="343"/>
      <c r="E184" s="635" t="s">
        <v>299</v>
      </c>
      <c r="F184" s="635"/>
      <c r="G184" s="635"/>
      <c r="H184" s="635"/>
      <c r="I184" s="636"/>
      <c r="K184" s="49"/>
      <c r="M184" s="172"/>
    </row>
    <row r="185" spans="1:13" x14ac:dyDescent="0.45">
      <c r="A185" s="173"/>
      <c r="B185" s="343"/>
      <c r="C185" s="343"/>
      <c r="D185" s="343"/>
      <c r="E185" s="635"/>
      <c r="F185" s="635"/>
      <c r="G185" s="635"/>
      <c r="H185" s="635"/>
      <c r="I185" s="636"/>
      <c r="K185" s="49"/>
      <c r="M185" s="172"/>
    </row>
    <row r="186" spans="1:13" x14ac:dyDescent="0.45">
      <c r="A186" s="173"/>
      <c r="B186" s="343"/>
      <c r="C186" s="343"/>
      <c r="D186" s="343"/>
      <c r="E186" s="635"/>
      <c r="F186" s="635"/>
      <c r="G186" s="635"/>
      <c r="H186" s="635"/>
      <c r="I186" s="636"/>
      <c r="K186" s="49"/>
      <c r="M186" s="172"/>
    </row>
    <row r="187" spans="1:13" ht="15.75" x14ac:dyDescent="0.5">
      <c r="A187" s="173"/>
      <c r="B187" s="343"/>
      <c r="C187" s="343"/>
      <c r="D187" s="343"/>
      <c r="E187" s="578" t="s">
        <v>213</v>
      </c>
      <c r="F187" s="578"/>
      <c r="G187" s="578"/>
      <c r="H187" s="578"/>
      <c r="I187" s="579"/>
      <c r="K187" s="49"/>
      <c r="M187" s="172"/>
    </row>
    <row r="188" spans="1:13" x14ac:dyDescent="0.45">
      <c r="A188" s="173"/>
      <c r="B188" s="343"/>
      <c r="C188" s="343"/>
      <c r="D188" s="343"/>
      <c r="E188" s="580" t="s">
        <v>205</v>
      </c>
      <c r="F188" s="580"/>
      <c r="G188" s="580"/>
      <c r="H188" s="580"/>
      <c r="I188" s="581"/>
      <c r="K188" s="49"/>
      <c r="M188" s="172"/>
    </row>
    <row r="189" spans="1:13" x14ac:dyDescent="0.45">
      <c r="A189" s="44"/>
      <c r="B189" s="345"/>
      <c r="C189" s="345"/>
      <c r="D189" s="345"/>
      <c r="E189" s="582"/>
      <c r="F189" s="582"/>
      <c r="G189" s="582"/>
      <c r="H189" s="582"/>
      <c r="I189" s="583"/>
      <c r="K189" s="49"/>
      <c r="M189" s="172"/>
    </row>
    <row r="190" spans="1:13" x14ac:dyDescent="0.45">
      <c r="A190"/>
      <c r="B190"/>
      <c r="C190"/>
      <c r="D190"/>
      <c r="E190"/>
      <c r="F190"/>
      <c r="G190"/>
      <c r="H190"/>
      <c r="I190"/>
      <c r="K190" s="49"/>
      <c r="M190" s="172"/>
    </row>
    <row r="191" spans="1:13" x14ac:dyDescent="0.45">
      <c r="A191"/>
      <c r="B191"/>
      <c r="C191"/>
      <c r="D191"/>
      <c r="E191"/>
      <c r="F191"/>
      <c r="G191"/>
      <c r="H191"/>
      <c r="I191"/>
      <c r="K191" s="49"/>
      <c r="M191" s="172"/>
    </row>
    <row r="192" spans="1:13" x14ac:dyDescent="0.45">
      <c r="K192" s="49"/>
      <c r="M192" s="172"/>
    </row>
    <row r="193" spans="11:13" x14ac:dyDescent="0.45">
      <c r="K193" s="49"/>
      <c r="M193" s="172"/>
    </row>
    <row r="194" spans="11:13" x14ac:dyDescent="0.45">
      <c r="K194" s="49"/>
      <c r="M194" s="172"/>
    </row>
    <row r="195" spans="11:13" x14ac:dyDescent="0.45">
      <c r="K195" s="49"/>
      <c r="M195" s="172"/>
    </row>
    <row r="196" spans="11:13" x14ac:dyDescent="0.45">
      <c r="K196" s="49"/>
      <c r="L196" s="172"/>
    </row>
  </sheetData>
  <sheetProtection sheet="1" formatColumns="0" selectLockedCells="1"/>
  <mergeCells count="68">
    <mergeCell ref="A50:F50"/>
    <mergeCell ref="A51:F51"/>
    <mergeCell ref="A42:F42"/>
    <mergeCell ref="A39:F39"/>
    <mergeCell ref="A40:F40"/>
    <mergeCell ref="A41:F41"/>
    <mergeCell ref="A1:J1"/>
    <mergeCell ref="A2:J2"/>
    <mergeCell ref="A3:J3"/>
    <mergeCell ref="A7:J7"/>
    <mergeCell ref="A38:B38"/>
    <mergeCell ref="A18:J19"/>
    <mergeCell ref="A20:J22"/>
    <mergeCell ref="A23:J25"/>
    <mergeCell ref="A4:Q5"/>
    <mergeCell ref="A26:J28"/>
    <mergeCell ref="G15:H15"/>
    <mergeCell ref="G16:H16"/>
    <mergeCell ref="I15:J15"/>
    <mergeCell ref="I16:J16"/>
    <mergeCell ref="A9:J9"/>
    <mergeCell ref="A32:J33"/>
    <mergeCell ref="A8:J8"/>
    <mergeCell ref="A37:H37"/>
    <mergeCell ref="A56:F56"/>
    <mergeCell ref="A43:F43"/>
    <mergeCell ref="A44:F44"/>
    <mergeCell ref="A45:F45"/>
    <mergeCell ref="A46:F46"/>
    <mergeCell ref="A47:F47"/>
    <mergeCell ref="A53:H53"/>
    <mergeCell ref="A55:G55"/>
    <mergeCell ref="A48:F48"/>
    <mergeCell ref="A54:G54"/>
    <mergeCell ref="A29:J31"/>
    <mergeCell ref="A35:J35"/>
    <mergeCell ref="A14:J14"/>
    <mergeCell ref="A49:F49"/>
    <mergeCell ref="K77:K82"/>
    <mergeCell ref="H60:H61"/>
    <mergeCell ref="H64:H65"/>
    <mergeCell ref="A161:C161"/>
    <mergeCell ref="A162:C162"/>
    <mergeCell ref="A159:C159"/>
    <mergeCell ref="A160:C160"/>
    <mergeCell ref="A144:J144"/>
    <mergeCell ref="A145:H146"/>
    <mergeCell ref="I145:I146"/>
    <mergeCell ref="J145:J146"/>
    <mergeCell ref="C66:D66"/>
    <mergeCell ref="C67:D67"/>
    <mergeCell ref="H67:H68"/>
    <mergeCell ref="A57:G57"/>
    <mergeCell ref="A166:I173"/>
    <mergeCell ref="A153:J153"/>
    <mergeCell ref="A165:H165"/>
    <mergeCell ref="A58:G58"/>
    <mergeCell ref="A163:C163"/>
    <mergeCell ref="A59:H59"/>
    <mergeCell ref="A76:H76"/>
    <mergeCell ref="A143:J143"/>
    <mergeCell ref="C68:D68"/>
    <mergeCell ref="H70:H71"/>
    <mergeCell ref="E176:I178"/>
    <mergeCell ref="E180:I182"/>
    <mergeCell ref="E184:I186"/>
    <mergeCell ref="E187:I187"/>
    <mergeCell ref="E188:I189"/>
  </mergeCells>
  <conditionalFormatting sqref="A39:F49">
    <cfRule type="expression" dxfId="39" priority="4">
      <formula>$G39=$F$38</formula>
    </cfRule>
  </conditionalFormatting>
  <conditionalFormatting sqref="A50:F50">
    <cfRule type="expression" dxfId="38" priority="3">
      <formula>$A$56=0</formula>
    </cfRule>
  </conditionalFormatting>
  <conditionalFormatting sqref="A51:F51">
    <cfRule type="expression" dxfId="37" priority="2">
      <formula>$A$56=0</formula>
    </cfRule>
  </conditionalFormatting>
  <conditionalFormatting sqref="A56:G56">
    <cfRule type="expression" dxfId="36" priority="1">
      <formula>$A$56=0</formula>
    </cfRule>
  </conditionalFormatting>
  <dataValidations count="11">
    <dataValidation type="decimal" errorStyle="warning" allowBlank="1" showInputMessage="1" showErrorMessage="1" error="Bitte Eingabewert prüfen!" sqref="H39:H51" xr:uid="{EB10F76D-1C2B-429D-AA05-48FE12B4A902}">
      <formula1>0</formula1>
      <formula2>0.2</formula2>
    </dataValidation>
    <dataValidation type="date" operator="greaterThan" allowBlank="1" showInputMessage="1" showErrorMessage="1" sqref="A38:B38" xr:uid="{3C16A1C0-8127-45A8-93FA-45746F57959B}">
      <formula1>42005</formula1>
    </dataValidation>
    <dataValidation type="list" allowBlank="1" showInputMessage="1" showErrorMessage="1" sqref="E111" xr:uid="{CF7F4DE8-885F-4695-AE21-9AA078B807B9}">
      <formula1>$F$111:$F$112</formula1>
    </dataValidation>
    <dataValidation type="decimal" allowBlank="1" showInputMessage="1" showErrorMessage="1" sqref="E67" xr:uid="{D9842044-5F85-4270-B670-44C275A49AD0}">
      <formula1>0</formula1>
      <formula2>1</formula2>
    </dataValidation>
    <dataValidation type="decimal" errorStyle="warning" allowBlank="1" showInputMessage="1" showErrorMessage="1" error="Wert erscheint hoch, bzw darf NICHT größer 0 sein!" sqref="G65:G66" xr:uid="{4CABD08C-B4A2-4DEA-825F-A97C4CE3D720}">
      <formula1>-15</formula1>
      <formula2>0</formula2>
    </dataValidation>
    <dataValidation type="list" showInputMessage="1" showErrorMessage="1" sqref="G39:G51" xr:uid="{A1223FC6-7D3A-4F76-8E89-D97BD0A34337}">
      <formula1>$E$38:$F$38</formula1>
    </dataValidation>
    <dataValidation type="decimal" errorStyle="warning" allowBlank="1" showInputMessage="1" showErrorMessage="1" error="Wert muss negativ sein; über - 15 Tage ist unplausibel." sqref="G70:G71 G73:G74" xr:uid="{B525B327-C176-4DFF-BA64-374F52366291}">
      <formula1>-15</formula1>
      <formula2>0</formula2>
    </dataValidation>
    <dataValidation type="decimal" errorStyle="warning" allowBlank="1" showInputMessage="1" showErrorMessage="1" error="Bitte Eingabe prüfen!" sqref="J138" xr:uid="{206EACE4-A613-49C8-AD76-84F82F458EFC}">
      <formula1>-0.05</formula1>
      <formula2>0.07</formula2>
    </dataValidation>
    <dataValidation type="decimal" errorStyle="warning" allowBlank="1" showInputMessage="1" showErrorMessage="1" error="Wert ist unplausibel!" sqref="D155:D156" xr:uid="{B215D45F-F180-4C48-91F6-6F6D7276C46A}">
      <formula1>30</formula1>
      <formula2>50</formula2>
    </dataValidation>
    <dataValidation type="decimal" errorStyle="warning" allowBlank="1" showInputMessage="1" showErrorMessage="1" error="Wert ist unplausibel!" sqref="I155:I156" xr:uid="{9F63EA5D-922A-4D5A-AA0F-D3157D4C68DD}">
      <formula1>8</formula1>
      <formula2>20</formula2>
    </dataValidation>
    <dataValidation type="whole" allowBlank="1" showInputMessage="1" showErrorMessage="1" error="KZ kann nur 0, 1, 2 oder 3 sein!" sqref="K138" xr:uid="{42B519B7-0839-4CE6-B547-E3BF3752CFE9}">
      <formula1>0</formula1>
      <formula2>3</formula2>
    </dataValidation>
  </dataValidations>
  <hyperlinks>
    <hyperlink ref="E188" r:id="rId1" xr:uid="{1F489419-27F9-41C1-8B1F-69FE48645A11}"/>
  </hyperlinks>
  <pageMargins left="0.7" right="0.7" top="0.75" bottom="0.75" header="0.3" footer="0.3"/>
  <pageSetup paperSize="9" orientation="portrait" r:id="rId2"/>
  <headerFooter>
    <oddFooter>&amp;LSeite &amp;P/&amp;N&amp;C&amp;"-,Fett"Personalnebenkosten&amp;"-,Standard"
Bauhilfsgewerbe</oddFooter>
  </headerFooter>
  <rowBreaks count="3" manualBreakCount="3">
    <brk id="59" max="16383" man="1"/>
    <brk id="87" max="16383" man="1"/>
    <brk id="142" max="16383" man="1"/>
  </rowBreak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59F8B-9427-4C7E-A6FA-64D2FB5FE789}">
  <sheetPr codeName="Tabelle6">
    <tabColor rgb="FF00B050"/>
  </sheetPr>
  <dimension ref="A1:Q146"/>
  <sheetViews>
    <sheetView showGridLines="0" showWhiteSpace="0" topLeftCell="A125" zoomScale="120" zoomScaleNormal="120" workbookViewId="0">
      <selection activeCell="H73" sqref="H73"/>
    </sheetView>
  </sheetViews>
  <sheetFormatPr baseColWidth="10" defaultRowHeight="14.25" x14ac:dyDescent="0.45"/>
  <cols>
    <col min="1" max="8" width="9.3984375" style="1" customWidth="1"/>
    <col min="9" max="9" width="8.9296875" style="1" customWidth="1"/>
    <col min="10" max="10" width="2.06640625" style="1" customWidth="1"/>
    <col min="11" max="11" width="1.1328125" style="1" customWidth="1"/>
    <col min="12" max="12" width="10.6640625" style="1"/>
    <col min="13" max="16" width="0" style="1" hidden="1" customWidth="1"/>
    <col min="17" max="17" width="10.86328125" style="1" customWidth="1"/>
    <col min="18" max="16384" width="10.6640625" style="1"/>
  </cols>
  <sheetData>
    <row r="1" spans="1:17" ht="18" x14ac:dyDescent="0.55000000000000004">
      <c r="A1" s="584" t="s">
        <v>149</v>
      </c>
      <c r="B1" s="585"/>
      <c r="C1" s="585"/>
      <c r="D1" s="585"/>
      <c r="E1" s="585"/>
      <c r="F1" s="585"/>
      <c r="G1" s="585"/>
      <c r="H1" s="585"/>
      <c r="I1" s="585"/>
      <c r="J1" s="586"/>
    </row>
    <row r="2" spans="1:17" ht="18" x14ac:dyDescent="0.55000000000000004">
      <c r="A2" s="587" t="s">
        <v>150</v>
      </c>
      <c r="B2" s="588"/>
      <c r="C2" s="588"/>
      <c r="D2" s="588"/>
      <c r="E2" s="588"/>
      <c r="F2" s="588"/>
      <c r="G2" s="588"/>
      <c r="H2" s="588"/>
      <c r="I2" s="588"/>
      <c r="J2" s="589"/>
    </row>
    <row r="3" spans="1:17" ht="18" x14ac:dyDescent="0.45">
      <c r="A3" s="877" t="s">
        <v>151</v>
      </c>
      <c r="B3" s="878"/>
      <c r="C3" s="878"/>
      <c r="D3" s="878"/>
      <c r="E3" s="878"/>
      <c r="F3" s="878"/>
      <c r="G3" s="878"/>
      <c r="H3" s="878"/>
      <c r="I3" s="878"/>
      <c r="J3" s="879"/>
    </row>
    <row r="4" spans="1:17" ht="18" customHeight="1" x14ac:dyDescent="0.45">
      <c r="A4" s="889" t="s">
        <v>283</v>
      </c>
      <c r="B4" s="890"/>
      <c r="C4" s="890"/>
      <c r="D4" s="890"/>
      <c r="E4" s="890"/>
      <c r="F4" s="890"/>
      <c r="G4" s="890"/>
      <c r="H4" s="890"/>
      <c r="I4" s="890"/>
      <c r="J4" s="891"/>
      <c r="K4" s="487"/>
      <c r="L4" s="487"/>
      <c r="M4" s="487"/>
      <c r="N4" s="487"/>
      <c r="O4" s="487"/>
      <c r="P4" s="487"/>
      <c r="Q4" s="487"/>
    </row>
    <row r="5" spans="1:17" ht="18" customHeight="1" x14ac:dyDescent="0.45">
      <c r="A5" s="889"/>
      <c r="B5" s="890"/>
      <c r="C5" s="890"/>
      <c r="D5" s="890"/>
      <c r="E5" s="890"/>
      <c r="F5" s="890"/>
      <c r="G5" s="890"/>
      <c r="H5" s="890"/>
      <c r="I5" s="890"/>
      <c r="J5" s="891"/>
      <c r="K5" s="487"/>
      <c r="L5" s="487"/>
      <c r="M5" s="487"/>
      <c r="N5" s="487"/>
      <c r="O5" s="487"/>
      <c r="P5" s="487"/>
      <c r="Q5" s="487"/>
    </row>
    <row r="6" spans="1:17" ht="18" x14ac:dyDescent="0.55000000000000004">
      <c r="A6" s="445"/>
      <c r="B6" s="446"/>
      <c r="C6" s="446"/>
      <c r="D6" s="446"/>
      <c r="E6" s="446"/>
      <c r="F6" s="446"/>
      <c r="G6" s="446"/>
      <c r="H6" s="446"/>
      <c r="I6" s="446"/>
      <c r="J6" s="447"/>
    </row>
    <row r="7" spans="1:17" ht="18" x14ac:dyDescent="0.55000000000000004">
      <c r="A7" s="587"/>
      <c r="B7" s="588"/>
      <c r="C7" s="588"/>
      <c r="D7" s="588"/>
      <c r="E7" s="588"/>
      <c r="F7" s="588"/>
      <c r="G7" s="588"/>
      <c r="H7" s="588"/>
      <c r="I7" s="588"/>
      <c r="J7" s="589"/>
    </row>
    <row r="8" spans="1:17" ht="18" x14ac:dyDescent="0.55000000000000004">
      <c r="A8" s="587" t="s">
        <v>153</v>
      </c>
      <c r="B8" s="588"/>
      <c r="C8" s="588"/>
      <c r="D8" s="588"/>
      <c r="E8" s="588"/>
      <c r="F8" s="588"/>
      <c r="G8" s="588"/>
      <c r="H8" s="588"/>
      <c r="I8" s="588"/>
      <c r="J8" s="589"/>
    </row>
    <row r="9" spans="1:17" ht="15.75" x14ac:dyDescent="0.5">
      <c r="A9" s="880" t="s">
        <v>209</v>
      </c>
      <c r="B9" s="881"/>
      <c r="C9" s="881"/>
      <c r="D9" s="881"/>
      <c r="E9" s="881"/>
      <c r="F9" s="881"/>
      <c r="G9" s="881"/>
      <c r="H9" s="881"/>
      <c r="I9" s="881"/>
      <c r="J9" s="882"/>
    </row>
    <row r="10" spans="1:17" x14ac:dyDescent="0.45">
      <c r="A10" s="511" t="s">
        <v>264</v>
      </c>
      <c r="B10" s="513"/>
      <c r="C10" s="513" t="str">
        <f ca="1">MID(CELL("Dateiname",$A$1),FIND("]", CELL("Dateiname",$A$1))+1,31)</f>
        <v>Tapezierer</v>
      </c>
      <c r="D10" s="513"/>
      <c r="E10" s="513"/>
      <c r="F10" s="513"/>
      <c r="G10" s="513"/>
      <c r="H10" s="513"/>
      <c r="I10" s="513"/>
      <c r="J10" s="514"/>
    </row>
    <row r="11" spans="1:17" ht="15.75" x14ac:dyDescent="0.5">
      <c r="A11" s="453"/>
      <c r="B11" s="453"/>
      <c r="C11" s="453"/>
      <c r="D11" s="453"/>
      <c r="E11" s="453"/>
      <c r="F11" s="453"/>
      <c r="G11" s="453"/>
      <c r="H11" s="453"/>
      <c r="I11" s="453"/>
      <c r="J11" s="453"/>
    </row>
    <row r="12" spans="1:17" ht="15.75" x14ac:dyDescent="0.5">
      <c r="A12" s="453"/>
      <c r="B12" s="453"/>
      <c r="C12" s="453"/>
      <c r="D12" s="453"/>
      <c r="F12" s="453"/>
      <c r="G12" s="453"/>
      <c r="H12" s="453"/>
      <c r="I12" s="453"/>
      <c r="J12" s="453"/>
    </row>
    <row r="13" spans="1:17" ht="15.75" x14ac:dyDescent="0.5">
      <c r="A13" s="453"/>
      <c r="B13" s="453"/>
      <c r="C13" s="453"/>
      <c r="D13" s="453"/>
      <c r="E13" s="453"/>
      <c r="F13" s="453"/>
      <c r="G13" s="453"/>
      <c r="H13" s="453"/>
      <c r="I13" s="453"/>
      <c r="J13" s="453"/>
    </row>
    <row r="14" spans="1:17" ht="15.75" x14ac:dyDescent="0.5">
      <c r="A14" s="883" t="s">
        <v>244</v>
      </c>
      <c r="B14" s="884"/>
      <c r="C14" s="884"/>
      <c r="D14" s="884"/>
      <c r="E14" s="884"/>
      <c r="F14" s="884"/>
      <c r="G14" s="884"/>
      <c r="H14" s="884"/>
      <c r="I14" s="884"/>
      <c r="J14" s="885"/>
    </row>
    <row r="15" spans="1:17" ht="15.75" x14ac:dyDescent="0.5">
      <c r="A15" s="477"/>
      <c r="B15" s="485" t="s">
        <v>200</v>
      </c>
      <c r="C15" s="470" t="s">
        <v>107</v>
      </c>
      <c r="D15" s="470" t="s">
        <v>109</v>
      </c>
      <c r="E15" s="470" t="s">
        <v>111</v>
      </c>
      <c r="F15" s="470" t="s">
        <v>113</v>
      </c>
      <c r="G15" s="886" t="s">
        <v>249</v>
      </c>
      <c r="H15" s="886"/>
      <c r="I15" s="833" t="s">
        <v>269</v>
      </c>
      <c r="J15" s="834"/>
    </row>
    <row r="16" spans="1:17" ht="15.75" x14ac:dyDescent="0.5">
      <c r="A16" s="478"/>
      <c r="B16" s="486">
        <f>H52</f>
        <v>0.29569999999999996</v>
      </c>
      <c r="C16" s="479">
        <f>E114</f>
        <v>0.6723630837160014</v>
      </c>
      <c r="D16" s="479">
        <f t="shared" ref="D16:F16" si="0">F114</f>
        <v>0</v>
      </c>
      <c r="E16" s="479">
        <f t="shared" si="0"/>
        <v>0</v>
      </c>
      <c r="F16" s="479">
        <f t="shared" si="0"/>
        <v>0</v>
      </c>
      <c r="G16" s="887">
        <f>C16+D16+E16+F16</f>
        <v>0.6723630837160014</v>
      </c>
      <c r="H16" s="888"/>
      <c r="I16" s="697">
        <f>I118</f>
        <v>0.6723630837160014</v>
      </c>
      <c r="J16" s="698"/>
    </row>
    <row r="17" spans="1:10" ht="15.75" x14ac:dyDescent="0.5">
      <c r="A17" s="459"/>
      <c r="B17" s="462"/>
      <c r="C17" s="459"/>
      <c r="D17" s="459"/>
      <c r="E17" s="459"/>
      <c r="F17" s="459"/>
      <c r="G17" s="459"/>
      <c r="H17" s="459"/>
      <c r="I17" s="459"/>
      <c r="J17" s="459"/>
    </row>
    <row r="18" spans="1:10" ht="15.75" customHeight="1" x14ac:dyDescent="0.45">
      <c r="A18" s="862" t="s">
        <v>245</v>
      </c>
      <c r="B18" s="863"/>
      <c r="C18" s="863"/>
      <c r="D18" s="863"/>
      <c r="E18" s="863"/>
      <c r="F18" s="863"/>
      <c r="G18" s="863"/>
      <c r="H18" s="863"/>
      <c r="I18" s="863"/>
      <c r="J18" s="864"/>
    </row>
    <row r="19" spans="1:10" ht="15.75" customHeight="1" x14ac:dyDescent="0.45">
      <c r="A19" s="856"/>
      <c r="B19" s="857"/>
      <c r="C19" s="857"/>
      <c r="D19" s="857"/>
      <c r="E19" s="857"/>
      <c r="F19" s="857"/>
      <c r="G19" s="857"/>
      <c r="H19" s="857"/>
      <c r="I19" s="857"/>
      <c r="J19" s="858"/>
    </row>
    <row r="20" spans="1:10" ht="14.25" customHeight="1" x14ac:dyDescent="0.45">
      <c r="A20" s="856" t="s">
        <v>246</v>
      </c>
      <c r="B20" s="857"/>
      <c r="C20" s="857"/>
      <c r="D20" s="857"/>
      <c r="E20" s="857"/>
      <c r="F20" s="857"/>
      <c r="G20" s="857"/>
      <c r="H20" s="857"/>
      <c r="I20" s="857"/>
      <c r="J20" s="858"/>
    </row>
    <row r="21" spans="1:10" ht="14.25" customHeight="1" x14ac:dyDescent="0.45">
      <c r="A21" s="856"/>
      <c r="B21" s="857"/>
      <c r="C21" s="857"/>
      <c r="D21" s="857"/>
      <c r="E21" s="857"/>
      <c r="F21" s="857"/>
      <c r="G21" s="857"/>
      <c r="H21" s="857"/>
      <c r="I21" s="857"/>
      <c r="J21" s="858"/>
    </row>
    <row r="22" spans="1:10" ht="15.75" customHeight="1" x14ac:dyDescent="0.45">
      <c r="A22" s="856"/>
      <c r="B22" s="857"/>
      <c r="C22" s="857"/>
      <c r="D22" s="857"/>
      <c r="E22" s="857"/>
      <c r="F22" s="857"/>
      <c r="G22" s="857"/>
      <c r="H22" s="857"/>
      <c r="I22" s="857"/>
      <c r="J22" s="858"/>
    </row>
    <row r="23" spans="1:10" x14ac:dyDescent="0.45">
      <c r="A23" s="856" t="s">
        <v>247</v>
      </c>
      <c r="B23" s="857"/>
      <c r="C23" s="857"/>
      <c r="D23" s="857"/>
      <c r="E23" s="857"/>
      <c r="F23" s="857"/>
      <c r="G23" s="857"/>
      <c r="H23" s="857"/>
      <c r="I23" s="857"/>
      <c r="J23" s="858"/>
    </row>
    <row r="24" spans="1:10" x14ac:dyDescent="0.45">
      <c r="A24" s="856"/>
      <c r="B24" s="857"/>
      <c r="C24" s="857"/>
      <c r="D24" s="857"/>
      <c r="E24" s="857"/>
      <c r="F24" s="857"/>
      <c r="G24" s="857"/>
      <c r="H24" s="857"/>
      <c r="I24" s="857"/>
      <c r="J24" s="858"/>
    </row>
    <row r="25" spans="1:10" x14ac:dyDescent="0.45">
      <c r="A25" s="856"/>
      <c r="B25" s="857"/>
      <c r="C25" s="857"/>
      <c r="D25" s="857"/>
      <c r="E25" s="857"/>
      <c r="F25" s="857"/>
      <c r="G25" s="857"/>
      <c r="H25" s="857"/>
      <c r="I25" s="857"/>
      <c r="J25" s="858"/>
    </row>
    <row r="26" spans="1:10" x14ac:dyDescent="0.45">
      <c r="A26" s="856" t="s">
        <v>248</v>
      </c>
      <c r="B26" s="857"/>
      <c r="C26" s="857"/>
      <c r="D26" s="857"/>
      <c r="E26" s="857"/>
      <c r="F26" s="857"/>
      <c r="G26" s="857"/>
      <c r="H26" s="857"/>
      <c r="I26" s="857"/>
      <c r="J26" s="858"/>
    </row>
    <row r="27" spans="1:10" x14ac:dyDescent="0.45">
      <c r="A27" s="856"/>
      <c r="B27" s="857"/>
      <c r="C27" s="857"/>
      <c r="D27" s="857"/>
      <c r="E27" s="857"/>
      <c r="F27" s="857"/>
      <c r="G27" s="857"/>
      <c r="H27" s="857"/>
      <c r="I27" s="857"/>
      <c r="J27" s="858"/>
    </row>
    <row r="28" spans="1:10" x14ac:dyDescent="0.45">
      <c r="A28" s="859"/>
      <c r="B28" s="860"/>
      <c r="C28" s="860"/>
      <c r="D28" s="860"/>
      <c r="E28" s="860"/>
      <c r="F28" s="860"/>
      <c r="G28" s="860"/>
      <c r="H28" s="860"/>
      <c r="I28" s="860"/>
      <c r="J28" s="861"/>
    </row>
    <row r="29" spans="1:10" x14ac:dyDescent="0.45">
      <c r="A29" s="862" t="s">
        <v>250</v>
      </c>
      <c r="B29" s="863"/>
      <c r="C29" s="863"/>
      <c r="D29" s="863"/>
      <c r="E29" s="863"/>
      <c r="F29" s="863"/>
      <c r="G29" s="863"/>
      <c r="H29" s="863"/>
      <c r="I29" s="863"/>
      <c r="J29" s="864"/>
    </row>
    <row r="30" spans="1:10" x14ac:dyDescent="0.45">
      <c r="A30" s="856"/>
      <c r="B30" s="857"/>
      <c r="C30" s="857"/>
      <c r="D30" s="857"/>
      <c r="E30" s="857"/>
      <c r="F30" s="857"/>
      <c r="G30" s="857"/>
      <c r="H30" s="857"/>
      <c r="I30" s="857"/>
      <c r="J30" s="858"/>
    </row>
    <row r="31" spans="1:10" ht="15.75" customHeight="1" x14ac:dyDescent="0.45">
      <c r="A31" s="859"/>
      <c r="B31" s="860"/>
      <c r="C31" s="860"/>
      <c r="D31" s="860"/>
      <c r="E31" s="860"/>
      <c r="F31" s="860"/>
      <c r="G31" s="860"/>
      <c r="H31" s="860"/>
      <c r="I31" s="860"/>
      <c r="J31" s="861"/>
    </row>
    <row r="32" spans="1:10" ht="15.75" customHeight="1" x14ac:dyDescent="0.45">
      <c r="A32" s="865" t="s">
        <v>252</v>
      </c>
      <c r="B32" s="866"/>
      <c r="C32" s="866"/>
      <c r="D32" s="866"/>
      <c r="E32" s="866"/>
      <c r="F32" s="866"/>
      <c r="G32" s="866"/>
      <c r="H32" s="866"/>
      <c r="I32" s="866"/>
      <c r="J32" s="867"/>
    </row>
    <row r="33" spans="1:10" ht="15.75" customHeight="1" x14ac:dyDescent="0.45">
      <c r="A33" s="868"/>
      <c r="B33" s="869"/>
      <c r="C33" s="869"/>
      <c r="D33" s="869"/>
      <c r="E33" s="869"/>
      <c r="F33" s="869"/>
      <c r="G33" s="869"/>
      <c r="H33" s="869"/>
      <c r="I33" s="869"/>
      <c r="J33" s="870"/>
    </row>
    <row r="34" spans="1:10" ht="15.75" x14ac:dyDescent="0.5">
      <c r="A34" s="470"/>
      <c r="B34" s="470"/>
      <c r="C34" s="470"/>
      <c r="D34" s="470"/>
      <c r="E34" s="470"/>
      <c r="F34" s="470"/>
      <c r="G34" s="470"/>
      <c r="H34" s="470"/>
      <c r="I34" s="470"/>
      <c r="J34" s="470"/>
    </row>
    <row r="35" spans="1:10" ht="15.75" x14ac:dyDescent="0.45">
      <c r="A35" s="871" t="s">
        <v>251</v>
      </c>
      <c r="B35" s="871"/>
      <c r="C35" s="871"/>
      <c r="D35" s="871"/>
      <c r="E35" s="871"/>
      <c r="F35" s="871"/>
      <c r="G35" s="871"/>
      <c r="H35" s="871"/>
      <c r="I35" s="871"/>
      <c r="J35" s="871"/>
    </row>
    <row r="36" spans="1:10" x14ac:dyDescent="0.45">
      <c r="B36" s="2"/>
    </row>
    <row r="37" spans="1:10" x14ac:dyDescent="0.45">
      <c r="A37" s="776" t="s">
        <v>41</v>
      </c>
      <c r="B37" s="777"/>
      <c r="C37" s="777"/>
      <c r="D37" s="777"/>
      <c r="E37" s="777"/>
      <c r="F37" s="777"/>
      <c r="G37" s="778"/>
      <c r="H37" s="779"/>
    </row>
    <row r="38" spans="1:10" x14ac:dyDescent="0.45">
      <c r="A38" s="872">
        <f>'DPNK-Stamm'!B2</f>
        <v>45292</v>
      </c>
      <c r="B38" s="873"/>
      <c r="C38" s="206"/>
      <c r="D38" s="42"/>
      <c r="E38" s="277" t="s">
        <v>82</v>
      </c>
      <c r="F38" s="278" t="s">
        <v>84</v>
      </c>
      <c r="G38" s="45"/>
      <c r="H38" s="241" t="s">
        <v>20</v>
      </c>
    </row>
    <row r="39" spans="1:10" x14ac:dyDescent="0.45">
      <c r="A39" s="874" t="str">
        <f>'DPNK-Stamm'!A4</f>
        <v>Arbeitslosenversicherung</v>
      </c>
      <c r="B39" s="875"/>
      <c r="C39" s="875"/>
      <c r="D39" s="875"/>
      <c r="E39" s="875"/>
      <c r="F39" s="876"/>
      <c r="G39" s="316" t="s">
        <v>82</v>
      </c>
      <c r="H39" s="238">
        <f>IF(G39=$E$38,'DPNK-Stamm'!H4,"")</f>
        <v>2.9499999999999998E-2</v>
      </c>
    </row>
    <row r="40" spans="1:10" x14ac:dyDescent="0.45">
      <c r="A40" s="717" t="str">
        <f>'DPNK-Stamm'!A5</f>
        <v>Zuschlag Insolvenzentgeltsicherung</v>
      </c>
      <c r="B40" s="718"/>
      <c r="C40" s="718"/>
      <c r="D40" s="718"/>
      <c r="E40" s="718"/>
      <c r="F40" s="719"/>
      <c r="G40" s="317" t="s">
        <v>82</v>
      </c>
      <c r="H40" s="239">
        <f>IF(G40=$E$38,'DPNK-Stamm'!H5,"")</f>
        <v>1E-3</v>
      </c>
    </row>
    <row r="41" spans="1:10" x14ac:dyDescent="0.45">
      <c r="A41" s="717" t="str">
        <f>'DPNK-Stamm'!A6</f>
        <v>Pensionsversicherung ASVG</v>
      </c>
      <c r="B41" s="718"/>
      <c r="C41" s="718"/>
      <c r="D41" s="718"/>
      <c r="E41" s="718"/>
      <c r="F41" s="719"/>
      <c r="G41" s="317" t="s">
        <v>82</v>
      </c>
      <c r="H41" s="239">
        <f>IF(G41=$E$38,'DPNK-Stamm'!H6,"")</f>
        <v>0.1255</v>
      </c>
    </row>
    <row r="42" spans="1:10" x14ac:dyDescent="0.45">
      <c r="A42" s="717" t="str">
        <f>'DPNK-Stamm'!A7</f>
        <v>Krankenversicherung ASVG</v>
      </c>
      <c r="B42" s="718"/>
      <c r="C42" s="718"/>
      <c r="D42" s="718"/>
      <c r="E42" s="718"/>
      <c r="F42" s="719"/>
      <c r="G42" s="317" t="s">
        <v>82</v>
      </c>
      <c r="H42" s="239">
        <f>IF(G42=$E$38,'DPNK-Stamm'!H7,"")</f>
        <v>3.78E-2</v>
      </c>
    </row>
    <row r="43" spans="1:10" x14ac:dyDescent="0.45">
      <c r="A43" s="717" t="str">
        <f>'DPNK-Stamm'!A8</f>
        <v>Unfallversicherung</v>
      </c>
      <c r="B43" s="718"/>
      <c r="C43" s="718"/>
      <c r="D43" s="718"/>
      <c r="E43" s="718"/>
      <c r="F43" s="719"/>
      <c r="G43" s="317" t="s">
        <v>82</v>
      </c>
      <c r="H43" s="239">
        <f>IF(G43=$E$38,'DPNK-Stamm'!H8,"")</f>
        <v>1.0999999999999999E-2</v>
      </c>
    </row>
    <row r="44" spans="1:10" x14ac:dyDescent="0.45">
      <c r="A44" s="717" t="str">
        <f>'DPNK-Stamm'!A9</f>
        <v>Familienlastenausgleichsfonds (FLAF) - Vorgezogene Reduktion von 3,9% auf</v>
      </c>
      <c r="B44" s="718"/>
      <c r="C44" s="718"/>
      <c r="D44" s="718"/>
      <c r="E44" s="718"/>
      <c r="F44" s="719"/>
      <c r="G44" s="317" t="s">
        <v>82</v>
      </c>
      <c r="H44" s="239">
        <f>IF(G44=$E$38,'DPNK-Stamm'!H9,"")</f>
        <v>3.6999999999999998E-2</v>
      </c>
    </row>
    <row r="45" spans="1:10" x14ac:dyDescent="0.45">
      <c r="A45" s="717" t="str">
        <f>'DPNK-Stamm'!A10</f>
        <v>DZ zum FLAF (im Mittel; bitte zutreffenden Bundesländerwert eintragen)</v>
      </c>
      <c r="B45" s="718"/>
      <c r="C45" s="718"/>
      <c r="D45" s="718"/>
      <c r="E45" s="718"/>
      <c r="F45" s="719"/>
      <c r="G45" s="317" t="s">
        <v>82</v>
      </c>
      <c r="H45" s="239">
        <f>IF(G45=$E$38,'DPNK-Stamm'!H10,"")</f>
        <v>3.5999999999999999E-3</v>
      </c>
    </row>
    <row r="46" spans="1:10" x14ac:dyDescent="0.45">
      <c r="A46" s="717" t="str">
        <f>'DPNK-Stamm'!A11</f>
        <v>Wohnbauförderungsbeitrag</v>
      </c>
      <c r="B46" s="718"/>
      <c r="C46" s="718"/>
      <c r="D46" s="718"/>
      <c r="E46" s="718"/>
      <c r="F46" s="719"/>
      <c r="G46" s="317" t="s">
        <v>82</v>
      </c>
      <c r="H46" s="239">
        <f>IF(G46=$E$38,'DPNK-Stamm'!H11,"")</f>
        <v>5.0000000000000001E-3</v>
      </c>
    </row>
    <row r="47" spans="1:10" x14ac:dyDescent="0.45">
      <c r="A47" s="717" t="str">
        <f>'DPNK-Stamm'!A12</f>
        <v>Schlechtwetterentschädigungsbeitrag</v>
      </c>
      <c r="B47" s="718"/>
      <c r="C47" s="718"/>
      <c r="D47" s="718"/>
      <c r="E47" s="718"/>
      <c r="F47" s="719"/>
      <c r="G47" s="317" t="s">
        <v>84</v>
      </c>
      <c r="H47" s="239" t="str">
        <f>IF(G47=$E$38,'DPNK-Stamm'!H12,"")</f>
        <v/>
      </c>
    </row>
    <row r="48" spans="1:10" x14ac:dyDescent="0.45">
      <c r="A48" s="717" t="str">
        <f>'DPNK-Stamm'!A13</f>
        <v>Kommunalsteuer</v>
      </c>
      <c r="B48" s="718"/>
      <c r="C48" s="718"/>
      <c r="D48" s="718"/>
      <c r="E48" s="718"/>
      <c r="F48" s="719"/>
      <c r="G48" s="317" t="s">
        <v>82</v>
      </c>
      <c r="H48" s="239">
        <f>IF(G48=$E$38,'DPNK-Stamm'!H13,"")</f>
        <v>0.03</v>
      </c>
    </row>
    <row r="49" spans="1:10" x14ac:dyDescent="0.45">
      <c r="A49" s="717" t="str">
        <f>'DPNK-Stamm'!A14</f>
        <v>Abfertigung-Neu (Betriebl. Mitarbeitervorsorge)</v>
      </c>
      <c r="B49" s="718"/>
      <c r="C49" s="718"/>
      <c r="D49" s="718"/>
      <c r="E49" s="718"/>
      <c r="F49" s="719"/>
      <c r="G49" s="317" t="s">
        <v>82</v>
      </c>
      <c r="H49" s="239">
        <f>IF(G49=$E$38,'DPNK-Stamm'!H14,"")</f>
        <v>1.5299999999999999E-2</v>
      </c>
    </row>
    <row r="50" spans="1:10" x14ac:dyDescent="0.45">
      <c r="A50" s="618" t="str">
        <f>'DPNK-Stamm'!A15</f>
        <v>frei</v>
      </c>
      <c r="B50" s="619"/>
      <c r="C50" s="619"/>
      <c r="D50" s="619"/>
      <c r="E50" s="619"/>
      <c r="F50" s="830"/>
      <c r="G50" s="317"/>
      <c r="H50" s="239" t="str">
        <f>IF(G50=$E$38,'DPNK-Stamm'!H15,"")</f>
        <v/>
      </c>
    </row>
    <row r="51" spans="1:10" x14ac:dyDescent="0.45">
      <c r="A51" s="740" t="str">
        <f>'DPNK-Stamm'!A16</f>
        <v>frei</v>
      </c>
      <c r="B51" s="741"/>
      <c r="C51" s="741"/>
      <c r="D51" s="741"/>
      <c r="E51" s="741"/>
      <c r="F51" s="837"/>
      <c r="G51" s="318"/>
      <c r="H51" s="240" t="str">
        <f>IF(G51=$E$38,'DPNK-Stamm'!H16,"")</f>
        <v/>
      </c>
    </row>
    <row r="52" spans="1:10" x14ac:dyDescent="0.45">
      <c r="A52" s="68" t="s">
        <v>42</v>
      </c>
      <c r="B52" s="69"/>
      <c r="C52" s="69"/>
      <c r="D52" s="69"/>
      <c r="E52" s="69"/>
      <c r="F52" s="69"/>
      <c r="G52" s="106"/>
      <c r="H52" s="248">
        <f>SUM(H39:H51)</f>
        <v>0.29569999999999996</v>
      </c>
    </row>
    <row r="53" spans="1:10" x14ac:dyDescent="0.45">
      <c r="A53" s="734"/>
      <c r="B53" s="734"/>
      <c r="C53" s="734"/>
      <c r="D53" s="734"/>
      <c r="E53" s="734"/>
      <c r="F53" s="734"/>
      <c r="G53" s="734"/>
      <c r="H53" s="734"/>
    </row>
    <row r="54" spans="1:10" x14ac:dyDescent="0.45">
      <c r="A54" s="838" t="str">
        <f>'DPNK-Stamm'!A20</f>
        <v>DPNK auf laufendes Entgelt</v>
      </c>
      <c r="B54" s="839"/>
      <c r="C54" s="839"/>
      <c r="D54" s="839"/>
      <c r="E54" s="839"/>
      <c r="F54" s="839"/>
      <c r="G54" s="839"/>
      <c r="H54" s="72">
        <f>H52</f>
        <v>0.29569999999999996</v>
      </c>
    </row>
    <row r="55" spans="1:10" x14ac:dyDescent="0.45">
      <c r="A55" s="824" t="str">
        <f>'DPNK-Stamm'!A21</f>
        <v>abzüglich Wohnbauförderungsbeitrag</v>
      </c>
      <c r="B55" s="825"/>
      <c r="C55" s="825"/>
      <c r="D55" s="825"/>
      <c r="E55" s="825"/>
      <c r="F55" s="825"/>
      <c r="G55" s="825"/>
      <c r="H55" s="243">
        <f>'DPNK-Stamm'!H21</f>
        <v>-5.0000000000000001E-3</v>
      </c>
    </row>
    <row r="56" spans="1:10" x14ac:dyDescent="0.45">
      <c r="A56" s="740">
        <f>'DPNK-Stamm'!A22</f>
        <v>0</v>
      </c>
      <c r="B56" s="741"/>
      <c r="C56" s="741"/>
      <c r="D56" s="741"/>
      <c r="E56" s="741"/>
      <c r="F56" s="741"/>
      <c r="G56" s="741"/>
      <c r="H56" s="71">
        <f>'DPNK-Stamm'!H22</f>
        <v>0</v>
      </c>
    </row>
    <row r="57" spans="1:10" x14ac:dyDescent="0.45">
      <c r="A57" s="735" t="str">
        <f>'DPNK-Stamm'!A23</f>
        <v>Direkte Personalnebenkosten auf Sonderzahlungen</v>
      </c>
      <c r="B57" s="736"/>
      <c r="C57" s="736"/>
      <c r="D57" s="736"/>
      <c r="E57" s="736"/>
      <c r="F57" s="736"/>
      <c r="G57" s="736"/>
      <c r="H57" s="70">
        <f>SUM(H54:H56)</f>
        <v>0.29069999999999996</v>
      </c>
    </row>
    <row r="58" spans="1:10" x14ac:dyDescent="0.45">
      <c r="A58" s="558"/>
      <c r="B58" s="558"/>
      <c r="C58" s="558"/>
      <c r="D58" s="558"/>
      <c r="E58" s="558"/>
      <c r="F58" s="558"/>
      <c r="G58" s="558"/>
      <c r="H58" s="559"/>
    </row>
    <row r="60" spans="1:10" x14ac:dyDescent="0.45">
      <c r="A60" s="185" t="s">
        <v>0</v>
      </c>
      <c r="B60" s="186"/>
      <c r="C60" s="186"/>
      <c r="D60" s="186"/>
      <c r="E60" s="186"/>
      <c r="F60" s="186"/>
      <c r="G60" s="186"/>
      <c r="H60" s="186"/>
      <c r="I60" s="187"/>
      <c r="J60" s="200"/>
    </row>
    <row r="61" spans="1:10" x14ac:dyDescent="0.45">
      <c r="A61" s="4" t="s">
        <v>1</v>
      </c>
      <c r="B61" s="188"/>
      <c r="C61" s="188"/>
      <c r="D61" s="188"/>
      <c r="E61" s="5"/>
      <c r="F61" s="5"/>
      <c r="G61" s="5"/>
      <c r="H61" s="6" t="s">
        <v>2</v>
      </c>
      <c r="I61" s="7" t="s">
        <v>3</v>
      </c>
      <c r="J61" s="196"/>
    </row>
    <row r="62" spans="1:10" x14ac:dyDescent="0.45">
      <c r="A62" s="8" t="s">
        <v>120</v>
      </c>
      <c r="B62" s="189"/>
      <c r="C62" s="189"/>
      <c r="D62" s="189"/>
      <c r="E62" s="9"/>
      <c r="F62" s="9"/>
      <c r="G62" s="9"/>
      <c r="H62" s="10">
        <v>365.25</v>
      </c>
      <c r="I62" s="11"/>
      <c r="J62" s="9"/>
    </row>
    <row r="63" spans="1:10" x14ac:dyDescent="0.45">
      <c r="A63" s="12" t="s">
        <v>5</v>
      </c>
      <c r="B63" s="13"/>
      <c r="C63" s="13"/>
      <c r="D63" s="13"/>
      <c r="E63" s="13"/>
      <c r="F63" s="13"/>
      <c r="G63" s="13"/>
      <c r="H63" s="14">
        <f>-H62/7*2</f>
        <v>-104.35714285714286</v>
      </c>
      <c r="I63" s="15"/>
      <c r="J63" s="9"/>
    </row>
    <row r="64" spans="1:10" x14ac:dyDescent="0.45">
      <c r="A64" s="16" t="s">
        <v>7</v>
      </c>
      <c r="B64" s="17"/>
      <c r="C64" s="17"/>
      <c r="D64" s="17"/>
      <c r="E64" s="17"/>
      <c r="F64" s="17"/>
      <c r="G64" s="17"/>
      <c r="H64" s="18">
        <f>SUM(H62:H63)</f>
        <v>260.89285714285711</v>
      </c>
      <c r="I64" s="15"/>
      <c r="J64" s="9"/>
    </row>
    <row r="65" spans="1:14" x14ac:dyDescent="0.45">
      <c r="A65" s="8" t="s">
        <v>121</v>
      </c>
      <c r="B65" s="189"/>
      <c r="C65" s="189"/>
      <c r="D65" s="189"/>
      <c r="E65" s="9"/>
      <c r="F65" s="9"/>
      <c r="G65" s="9"/>
      <c r="H65" s="19">
        <v>-10.5</v>
      </c>
      <c r="I65" s="840">
        <f>-H65-H66</f>
        <v>11.928571428571429</v>
      </c>
      <c r="J65" s="201"/>
    </row>
    <row r="66" spans="1:14" x14ac:dyDescent="0.45">
      <c r="A66" s="8" t="s">
        <v>259</v>
      </c>
      <c r="B66" s="189"/>
      <c r="C66" s="189"/>
      <c r="D66" s="189"/>
      <c r="E66" s="9"/>
      <c r="G66" s="504">
        <v>1</v>
      </c>
      <c r="H66" s="314">
        <f>-2*0.714285714285714*G66</f>
        <v>-1.4285714285714286</v>
      </c>
      <c r="I66" s="840"/>
      <c r="J66" s="201"/>
    </row>
    <row r="67" spans="1:14" x14ac:dyDescent="0.45">
      <c r="A67" s="8" t="s">
        <v>11</v>
      </c>
      <c r="B67" s="189"/>
      <c r="C67" s="312">
        <v>0.85</v>
      </c>
      <c r="D67" s="841">
        <v>5</v>
      </c>
      <c r="E67" s="841"/>
      <c r="F67" s="20">
        <v>5</v>
      </c>
      <c r="G67" s="3"/>
      <c r="H67" s="19">
        <f>-5*D67*C67</f>
        <v>-21.25</v>
      </c>
      <c r="I67" s="836">
        <f>-H67-H68</f>
        <v>25.75</v>
      </c>
      <c r="J67" s="202"/>
    </row>
    <row r="68" spans="1:14" x14ac:dyDescent="0.45">
      <c r="A68" s="21" t="s">
        <v>13</v>
      </c>
      <c r="B68" s="190"/>
      <c r="C68" s="22">
        <f>1-C67</f>
        <v>0.15000000000000002</v>
      </c>
      <c r="D68" s="835">
        <v>6</v>
      </c>
      <c r="E68" s="835"/>
      <c r="F68" s="23">
        <v>5</v>
      </c>
      <c r="G68" s="208"/>
      <c r="H68" s="24">
        <f>-5*D68*C68</f>
        <v>-4.5000000000000009</v>
      </c>
      <c r="I68" s="836"/>
      <c r="J68" s="202"/>
      <c r="M68" s="280"/>
    </row>
    <row r="69" spans="1:14" x14ac:dyDescent="0.45">
      <c r="A69" s="204" t="s">
        <v>15</v>
      </c>
      <c r="B69" s="561"/>
      <c r="C69" s="9"/>
      <c r="D69" s="9"/>
      <c r="E69" s="9"/>
      <c r="F69" s="9"/>
      <c r="G69" s="9"/>
      <c r="H69" s="25">
        <f>SUM(H64:H68)</f>
        <v>223.21428571428569</v>
      </c>
      <c r="I69" s="15"/>
      <c r="J69" s="9"/>
      <c r="M69" s="280"/>
    </row>
    <row r="70" spans="1:14" x14ac:dyDescent="0.45">
      <c r="A70" s="197" t="s">
        <v>290</v>
      </c>
      <c r="B70" s="9"/>
      <c r="C70" s="9"/>
      <c r="D70" s="9"/>
      <c r="E70" s="9"/>
      <c r="F70" s="9"/>
      <c r="G70" s="9"/>
      <c r="H70" s="100">
        <v>-11</v>
      </c>
      <c r="I70" s="836">
        <f>-H70-H71</f>
        <v>13.5</v>
      </c>
      <c r="J70" s="202"/>
      <c r="M70" s="280"/>
    </row>
    <row r="71" spans="1:14" x14ac:dyDescent="0.45">
      <c r="A71" s="12" t="s">
        <v>291</v>
      </c>
      <c r="B71" s="13"/>
      <c r="C71" s="13"/>
      <c r="D71" s="13"/>
      <c r="E71" s="13"/>
      <c r="F71" s="13"/>
      <c r="G71" s="13"/>
      <c r="H71" s="100">
        <v>-2.5</v>
      </c>
      <c r="I71" s="836"/>
      <c r="J71" s="202"/>
      <c r="M71" s="280"/>
      <c r="N71" s="280"/>
    </row>
    <row r="72" spans="1:14" x14ac:dyDescent="0.45">
      <c r="A72" s="204" t="s">
        <v>287</v>
      </c>
      <c r="B72" s="561"/>
      <c r="C72" s="9"/>
      <c r="D72" s="9"/>
      <c r="E72" s="9"/>
      <c r="F72" s="9"/>
      <c r="G72" s="9"/>
      <c r="H72" s="10">
        <f>SUM(H69:H71)</f>
        <v>209.71428571428569</v>
      </c>
      <c r="I72" s="15"/>
      <c r="J72" s="9"/>
    </row>
    <row r="73" spans="1:14" x14ac:dyDescent="0.45">
      <c r="A73" s="197" t="s">
        <v>292</v>
      </c>
      <c r="B73" s="9"/>
      <c r="C73" s="9"/>
      <c r="D73" s="9"/>
      <c r="E73" s="9"/>
      <c r="F73" s="9"/>
      <c r="G73" s="9"/>
      <c r="H73" s="100">
        <v>0</v>
      </c>
      <c r="I73" s="33"/>
      <c r="J73" s="9"/>
    </row>
    <row r="74" spans="1:14" x14ac:dyDescent="0.45">
      <c r="A74" s="21" t="s">
        <v>289</v>
      </c>
      <c r="B74" s="190"/>
      <c r="C74" s="190"/>
      <c r="D74" s="190"/>
      <c r="E74" s="13"/>
      <c r="F74" s="13"/>
      <c r="G74" s="13"/>
      <c r="H74" s="100">
        <v>-7.5</v>
      </c>
      <c r="I74" s="199">
        <f t="shared" ref="I74" si="1">-H74</f>
        <v>7.5</v>
      </c>
      <c r="J74" s="25"/>
    </row>
    <row r="75" spans="1:14" x14ac:dyDescent="0.45">
      <c r="A75" s="562" t="s">
        <v>288</v>
      </c>
      <c r="B75" s="281"/>
      <c r="C75" s="281"/>
      <c r="D75" s="281"/>
      <c r="E75" s="13"/>
      <c r="F75" s="13" t="s">
        <v>18</v>
      </c>
      <c r="G75" s="208"/>
      <c r="H75" s="282">
        <f>SUM(H72:H74)</f>
        <v>202.21428571428569</v>
      </c>
      <c r="I75" s="26">
        <f>SUM(I62:I74)</f>
        <v>58.678571428571431</v>
      </c>
      <c r="J75" s="25"/>
    </row>
    <row r="76" spans="1:14" x14ac:dyDescent="0.45">
      <c r="A76" s="855"/>
      <c r="B76" s="855"/>
      <c r="C76" s="855"/>
      <c r="D76" s="855"/>
      <c r="E76" s="855"/>
      <c r="F76" s="855"/>
      <c r="G76" s="855"/>
      <c r="H76" s="855"/>
      <c r="I76" s="855"/>
    </row>
    <row r="77" spans="1:14" ht="15.75" x14ac:dyDescent="0.45">
      <c r="A77" s="218" t="s">
        <v>19</v>
      </c>
      <c r="B77" s="219"/>
      <c r="C77" s="219"/>
      <c r="D77" s="219"/>
      <c r="E77" s="220"/>
      <c r="F77" s="221"/>
      <c r="G77" s="221"/>
      <c r="H77" s="221"/>
      <c r="I77" s="222"/>
      <c r="J77" s="843" t="s">
        <v>47</v>
      </c>
    </row>
    <row r="78" spans="1:14" x14ac:dyDescent="0.45">
      <c r="A78" s="68" t="s">
        <v>203</v>
      </c>
      <c r="B78" s="69"/>
      <c r="C78" s="69"/>
      <c r="D78" s="69"/>
      <c r="E78" s="113"/>
      <c r="F78" s="223" t="s">
        <v>18</v>
      </c>
      <c r="G78" s="223" t="s">
        <v>20</v>
      </c>
      <c r="H78" s="224" t="s">
        <v>49</v>
      </c>
      <c r="I78" s="225" t="s">
        <v>50</v>
      </c>
      <c r="J78" s="844"/>
    </row>
    <row r="79" spans="1:14" x14ac:dyDescent="0.45">
      <c r="A79" s="226"/>
      <c r="B79" s="110"/>
      <c r="C79" s="110"/>
      <c r="D79" s="110"/>
      <c r="E79" s="109"/>
      <c r="F79" s="227"/>
      <c r="G79" s="227"/>
      <c r="H79" s="228"/>
      <c r="I79" s="229"/>
      <c r="J79" s="844"/>
    </row>
    <row r="80" spans="1:14" x14ac:dyDescent="0.45">
      <c r="A80" s="203" t="s">
        <v>21</v>
      </c>
      <c r="B80" s="189"/>
      <c r="C80" s="189"/>
      <c r="D80" s="189"/>
      <c r="E80" s="9"/>
      <c r="F80" s="27">
        <f>H75</f>
        <v>202.21428571428569</v>
      </c>
      <c r="G80" s="28">
        <f>F80/F80</f>
        <v>1</v>
      </c>
      <c r="H80" s="198">
        <f>G80*H$52</f>
        <v>0.29569999999999996</v>
      </c>
      <c r="I80" s="29">
        <f>G80*(1+H80)</f>
        <v>1.2957000000000001</v>
      </c>
      <c r="J80" s="844"/>
    </row>
    <row r="81" spans="1:16" x14ac:dyDescent="0.45">
      <c r="A81" s="8" t="s">
        <v>22</v>
      </c>
      <c r="B81" s="189"/>
      <c r="C81" s="189"/>
      <c r="D81" s="189"/>
      <c r="E81" s="9"/>
      <c r="F81" s="30"/>
      <c r="G81" s="31"/>
      <c r="H81" s="198"/>
      <c r="I81" s="29"/>
      <c r="J81" s="844"/>
    </row>
    <row r="82" spans="1:16" x14ac:dyDescent="0.45">
      <c r="A82" s="204" t="s">
        <v>118</v>
      </c>
      <c r="B82" s="9"/>
      <c r="C82" s="9"/>
      <c r="D82" s="9"/>
      <c r="E82" s="9"/>
      <c r="F82" s="30"/>
      <c r="G82" s="31"/>
      <c r="H82" s="198"/>
      <c r="I82" s="29"/>
      <c r="J82" s="845"/>
    </row>
    <row r="83" spans="1:16" x14ac:dyDescent="0.45">
      <c r="A83" s="197" t="s">
        <v>119</v>
      </c>
      <c r="B83" s="9"/>
      <c r="C83" s="9"/>
      <c r="D83" s="9"/>
      <c r="E83" s="9"/>
      <c r="F83" s="30">
        <f>I65</f>
        <v>11.928571428571429</v>
      </c>
      <c r="G83" s="31">
        <f>F83/F$80</f>
        <v>5.8989756269869312E-2</v>
      </c>
      <c r="H83" s="198">
        <f>H80</f>
        <v>0.29569999999999996</v>
      </c>
      <c r="I83" s="29">
        <f t="shared" ref="I83:I89" si="2">G83*(1+H83)</f>
        <v>7.6433027198869671E-2</v>
      </c>
      <c r="J83" s="253">
        <v>0</v>
      </c>
      <c r="M83" s="330">
        <f>IF($J83=0,$I83,0)</f>
        <v>7.6433027198869671E-2</v>
      </c>
      <c r="N83" s="330">
        <f>IF($J83=1,$I83,0)</f>
        <v>0</v>
      </c>
      <c r="O83" s="330">
        <f>IF($J83=2,$I83,0)</f>
        <v>0</v>
      </c>
      <c r="P83" s="330">
        <f>IF($J83=3,$I83,0)</f>
        <v>0</v>
      </c>
    </row>
    <row r="84" spans="1:16" x14ac:dyDescent="0.45">
      <c r="A84" s="197" t="s">
        <v>122</v>
      </c>
      <c r="B84" s="9"/>
      <c r="C84" s="9"/>
      <c r="D84" s="9"/>
      <c r="E84" s="9"/>
      <c r="F84" s="30">
        <f>I67</f>
        <v>25.75</v>
      </c>
      <c r="G84" s="31">
        <f t="shared" ref="G84:G86" si="3">F84/F$80</f>
        <v>0.12734016248675381</v>
      </c>
      <c r="H84" s="198">
        <f>H80</f>
        <v>0.29569999999999996</v>
      </c>
      <c r="I84" s="29">
        <f t="shared" si="2"/>
        <v>0.16499464853408694</v>
      </c>
      <c r="J84" s="253">
        <v>0</v>
      </c>
      <c r="M84" s="330">
        <f t="shared" ref="M84:M90" si="4">IF($J84=0,$I84,0)</f>
        <v>0.16499464853408694</v>
      </c>
      <c r="N84" s="330">
        <f t="shared" ref="N84:N90" si="5">IF($J84=1,$I84,0)</f>
        <v>0</v>
      </c>
      <c r="O84" s="330">
        <f t="shared" ref="O84:O90" si="6">IF($J84=2,$I84,0)</f>
        <v>0</v>
      </c>
      <c r="P84" s="330">
        <f t="shared" ref="P84:P90" si="7">IF($J84=3,$I84,0)</f>
        <v>0</v>
      </c>
    </row>
    <row r="85" spans="1:16" x14ac:dyDescent="0.45">
      <c r="A85" s="197" t="s">
        <v>123</v>
      </c>
      <c r="B85" s="9"/>
      <c r="C85" s="9"/>
      <c r="D85" s="9"/>
      <c r="E85" s="9"/>
      <c r="F85" s="30">
        <f>I70</f>
        <v>13.5</v>
      </c>
      <c r="G85" s="31">
        <f t="shared" si="3"/>
        <v>6.6760861886259279E-2</v>
      </c>
      <c r="H85" s="198">
        <f>H80</f>
        <v>0.29569999999999996</v>
      </c>
      <c r="I85" s="29">
        <f t="shared" si="2"/>
        <v>8.6502048746026156E-2</v>
      </c>
      <c r="J85" s="253">
        <v>0</v>
      </c>
      <c r="M85" s="330">
        <f t="shared" si="4"/>
        <v>8.6502048746026156E-2</v>
      </c>
      <c r="N85" s="330">
        <f t="shared" si="5"/>
        <v>0</v>
      </c>
      <c r="O85" s="330">
        <f t="shared" si="6"/>
        <v>0</v>
      </c>
      <c r="P85" s="330">
        <f t="shared" si="7"/>
        <v>0</v>
      </c>
    </row>
    <row r="86" spans="1:16" x14ac:dyDescent="0.45">
      <c r="A86" s="197" t="s">
        <v>155</v>
      </c>
      <c r="B86" s="9"/>
      <c r="C86" s="9"/>
      <c r="D86" s="9"/>
      <c r="E86" s="9"/>
      <c r="F86" s="30">
        <f>I74</f>
        <v>7.5</v>
      </c>
      <c r="G86" s="31">
        <f t="shared" si="3"/>
        <v>3.7089367714588491E-2</v>
      </c>
      <c r="H86" s="198">
        <f>H80</f>
        <v>0.29569999999999996</v>
      </c>
      <c r="I86" s="29">
        <f t="shared" si="2"/>
        <v>4.8056693747792312E-2</v>
      </c>
      <c r="J86" s="253">
        <v>0</v>
      </c>
      <c r="M86" s="330">
        <f t="shared" si="4"/>
        <v>4.8056693747792312E-2</v>
      </c>
      <c r="N86" s="330">
        <f t="shared" si="5"/>
        <v>0</v>
      </c>
      <c r="O86" s="330">
        <f t="shared" si="6"/>
        <v>0</v>
      </c>
      <c r="P86" s="330">
        <f t="shared" si="7"/>
        <v>0</v>
      </c>
    </row>
    <row r="87" spans="1:16" x14ac:dyDescent="0.45">
      <c r="A87" s="204" t="s">
        <v>124</v>
      </c>
      <c r="B87" s="9"/>
      <c r="C87" s="9"/>
      <c r="D87" s="9"/>
      <c r="E87" s="9"/>
      <c r="F87" s="30"/>
      <c r="G87" s="31"/>
      <c r="H87" s="198"/>
      <c r="I87" s="29"/>
      <c r="J87" s="254"/>
      <c r="M87" s="330">
        <f t="shared" si="4"/>
        <v>0</v>
      </c>
      <c r="N87" s="330">
        <f t="shared" si="5"/>
        <v>0</v>
      </c>
      <c r="O87" s="330">
        <f t="shared" si="6"/>
        <v>0</v>
      </c>
      <c r="P87" s="330">
        <f t="shared" si="7"/>
        <v>0</v>
      </c>
    </row>
    <row r="88" spans="1:16" x14ac:dyDescent="0.45">
      <c r="A88" s="197" t="s">
        <v>125</v>
      </c>
      <c r="B88" s="9"/>
      <c r="C88" s="9"/>
      <c r="D88" s="841">
        <v>4.33</v>
      </c>
      <c r="E88" s="841"/>
      <c r="F88" s="34">
        <f>D88*5</f>
        <v>21.65</v>
      </c>
      <c r="G88" s="31">
        <f>F88/F$80</f>
        <v>0.10706464146944543</v>
      </c>
      <c r="H88" s="198">
        <f>H57</f>
        <v>0.29069999999999996</v>
      </c>
      <c r="I88" s="29">
        <f t="shared" si="2"/>
        <v>0.1381883327446132</v>
      </c>
      <c r="J88" s="253">
        <v>0</v>
      </c>
      <c r="M88" s="330">
        <f t="shared" si="4"/>
        <v>0.1381883327446132</v>
      </c>
      <c r="N88" s="330">
        <f t="shared" si="5"/>
        <v>0</v>
      </c>
      <c r="O88" s="330">
        <f t="shared" si="6"/>
        <v>0</v>
      </c>
      <c r="P88" s="330">
        <f t="shared" si="7"/>
        <v>0</v>
      </c>
    </row>
    <row r="89" spans="1:16" x14ac:dyDescent="0.45">
      <c r="A89" s="197" t="s">
        <v>126</v>
      </c>
      <c r="B89" s="9"/>
      <c r="C89" s="9"/>
      <c r="D89" s="841">
        <v>4.33</v>
      </c>
      <c r="E89" s="841"/>
      <c r="F89" s="34">
        <f>D89*5</f>
        <v>21.65</v>
      </c>
      <c r="G89" s="31">
        <f>F89/F$80</f>
        <v>0.10706464146944543</v>
      </c>
      <c r="H89" s="198">
        <f>H57</f>
        <v>0.29069999999999996</v>
      </c>
      <c r="I89" s="29">
        <f t="shared" si="2"/>
        <v>0.1381883327446132</v>
      </c>
      <c r="J89" s="253">
        <v>0</v>
      </c>
      <c r="M89" s="330">
        <f t="shared" si="4"/>
        <v>0.1381883327446132</v>
      </c>
      <c r="N89" s="330">
        <f t="shared" si="5"/>
        <v>0</v>
      </c>
      <c r="O89" s="330">
        <f t="shared" si="6"/>
        <v>0</v>
      </c>
      <c r="P89" s="330">
        <f t="shared" si="7"/>
        <v>0</v>
      </c>
    </row>
    <row r="90" spans="1:16" ht="14.65" thickBot="1" x14ac:dyDescent="0.5">
      <c r="A90" s="36" t="s">
        <v>127</v>
      </c>
      <c r="B90" s="191"/>
      <c r="C90" s="191"/>
      <c r="D90" s="191"/>
      <c r="E90" s="13"/>
      <c r="F90" s="13"/>
      <c r="G90" s="13"/>
      <c r="H90" s="208"/>
      <c r="I90" s="313">
        <v>0.02</v>
      </c>
      <c r="J90" s="380">
        <v>0</v>
      </c>
      <c r="M90" s="330">
        <f t="shared" si="4"/>
        <v>0.02</v>
      </c>
      <c r="N90" s="330">
        <f t="shared" si="5"/>
        <v>0</v>
      </c>
      <c r="O90" s="330">
        <f t="shared" si="6"/>
        <v>0</v>
      </c>
      <c r="P90" s="330">
        <f t="shared" si="7"/>
        <v>0</v>
      </c>
    </row>
    <row r="91" spans="1:16" x14ac:dyDescent="0.45">
      <c r="A91" s="230" t="s">
        <v>23</v>
      </c>
      <c r="B91" s="231"/>
      <c r="C91" s="231"/>
      <c r="D91" s="231"/>
      <c r="E91" s="17"/>
      <c r="F91" s="17"/>
      <c r="G91" s="17"/>
      <c r="H91" s="206"/>
      <c r="I91" s="35">
        <f>SUM(I80:I90)</f>
        <v>1.9680630837160016</v>
      </c>
      <c r="J91" s="252"/>
      <c r="M91" s="330">
        <f>SUM(M83:M90)</f>
        <v>0.6723630837160014</v>
      </c>
      <c r="N91" s="330">
        <f>SUM(N83:N90)</f>
        <v>0</v>
      </c>
      <c r="O91" s="330">
        <f>SUM(O83:O90)</f>
        <v>0</v>
      </c>
      <c r="P91" s="330">
        <f>SUM(P83:P90)</f>
        <v>0</v>
      </c>
    </row>
    <row r="92" spans="1:16" x14ac:dyDescent="0.45">
      <c r="A92" s="36" t="s">
        <v>24</v>
      </c>
      <c r="B92" s="208"/>
      <c r="C92" s="208"/>
      <c r="D92" s="208"/>
      <c r="E92" s="208"/>
      <c r="F92" s="208"/>
      <c r="G92" s="208"/>
      <c r="H92" s="208"/>
      <c r="I92" s="315">
        <f>-G80</f>
        <v>-1</v>
      </c>
      <c r="J92" s="249"/>
      <c r="M92" s="330"/>
      <c r="N92" s="330"/>
      <c r="O92" s="330"/>
      <c r="P92" s="330"/>
    </row>
    <row r="93" spans="1:16" x14ac:dyDescent="0.45">
      <c r="A93" s="237" t="s">
        <v>143</v>
      </c>
      <c r="B93" s="233"/>
      <c r="C93" s="233"/>
      <c r="D93" s="233"/>
      <c r="E93" s="5"/>
      <c r="F93" s="5"/>
      <c r="G93" s="5"/>
      <c r="H93" s="37"/>
      <c r="I93" s="32">
        <f>SUM(I91:I92)</f>
        <v>0.96806308371600158</v>
      </c>
      <c r="J93" s="249"/>
      <c r="M93" s="330"/>
      <c r="N93" s="330"/>
      <c r="O93" s="330"/>
      <c r="P93" s="330"/>
    </row>
    <row r="94" spans="1:16" x14ac:dyDescent="0.45">
      <c r="A94" s="232" t="s">
        <v>128</v>
      </c>
      <c r="B94" s="233"/>
      <c r="C94" s="233"/>
      <c r="D94" s="233"/>
      <c r="E94" s="5"/>
      <c r="F94" s="5"/>
      <c r="G94" s="5"/>
      <c r="H94" s="37"/>
      <c r="I94" s="32">
        <f>H80</f>
        <v>0.29569999999999996</v>
      </c>
      <c r="J94" s="250"/>
      <c r="M94" s="330"/>
      <c r="N94" s="330"/>
      <c r="O94" s="330"/>
      <c r="P94" s="330"/>
    </row>
    <row r="95" spans="1:16" x14ac:dyDescent="0.45">
      <c r="A95" s="234" t="s">
        <v>129</v>
      </c>
      <c r="B95" s="235"/>
      <c r="C95" s="235"/>
      <c r="D95" s="235"/>
      <c r="E95" s="188"/>
      <c r="F95" s="188"/>
      <c r="G95" s="188"/>
      <c r="H95" s="37"/>
      <c r="I95" s="236">
        <f>I93-I94</f>
        <v>0.67236308371600162</v>
      </c>
      <c r="J95" s="251"/>
      <c r="M95" s="330"/>
      <c r="N95" s="330"/>
      <c r="O95" s="330"/>
      <c r="P95" s="330"/>
    </row>
    <row r="96" spans="1:16" x14ac:dyDescent="0.45">
      <c r="A96" s="3"/>
      <c r="B96" s="3"/>
      <c r="C96" s="3"/>
      <c r="D96" s="3"/>
      <c r="E96" s="3"/>
      <c r="F96" s="3"/>
      <c r="G96" s="3"/>
      <c r="H96" s="3"/>
      <c r="I96" s="3"/>
      <c r="J96" s="3"/>
      <c r="M96" s="330"/>
      <c r="N96" s="330"/>
      <c r="O96" s="330"/>
      <c r="P96" s="330"/>
    </row>
    <row r="97" spans="1:16" x14ac:dyDescent="0.45">
      <c r="A97" s="846" t="s">
        <v>135</v>
      </c>
      <c r="B97" s="847"/>
      <c r="C97" s="847"/>
      <c r="D97" s="847"/>
      <c r="E97" s="847"/>
      <c r="F97" s="847"/>
      <c r="G97" s="847"/>
      <c r="H97" s="847"/>
      <c r="I97" s="848" t="s">
        <v>147</v>
      </c>
      <c r="J97" s="3"/>
      <c r="M97" s="330"/>
      <c r="N97" s="330"/>
      <c r="O97" s="330"/>
      <c r="P97" s="330"/>
    </row>
    <row r="98" spans="1:16" x14ac:dyDescent="0.45">
      <c r="A98" s="851" t="s">
        <v>136</v>
      </c>
      <c r="B98" s="852"/>
      <c r="C98" s="852"/>
      <c r="D98" s="852"/>
      <c r="E98" s="852"/>
      <c r="F98" s="852"/>
      <c r="G98" s="852"/>
      <c r="H98" s="852"/>
      <c r="I98" s="849"/>
      <c r="J98" s="3"/>
      <c r="M98" s="330"/>
      <c r="N98" s="330"/>
      <c r="O98" s="330"/>
      <c r="P98" s="330"/>
    </row>
    <row r="99" spans="1:16" x14ac:dyDescent="0.45">
      <c r="A99" s="853"/>
      <c r="B99" s="854"/>
      <c r="C99" s="854"/>
      <c r="D99" s="854"/>
      <c r="E99" s="854"/>
      <c r="F99" s="854"/>
      <c r="G99" s="854"/>
      <c r="H99" s="854"/>
      <c r="I99" s="850"/>
      <c r="J99" s="3"/>
      <c r="M99" s="330"/>
      <c r="N99" s="330"/>
      <c r="O99" s="330"/>
      <c r="P99" s="330"/>
    </row>
    <row r="100" spans="1:16" x14ac:dyDescent="0.45">
      <c r="A100" s="255" t="s">
        <v>131</v>
      </c>
      <c r="B100" s="256"/>
      <c r="C100" s="206"/>
      <c r="D100" s="206"/>
      <c r="E100" s="206"/>
      <c r="F100" s="206"/>
      <c r="G100" s="206"/>
      <c r="H100" s="206"/>
      <c r="I100" s="257">
        <f>M91</f>
        <v>0.6723630837160014</v>
      </c>
      <c r="J100" s="3"/>
      <c r="M100" s="330"/>
      <c r="N100" s="330"/>
      <c r="O100" s="330"/>
      <c r="P100" s="330"/>
    </row>
    <row r="101" spans="1:16" x14ac:dyDescent="0.45">
      <c r="A101" s="258" t="s">
        <v>132</v>
      </c>
      <c r="B101" s="217"/>
      <c r="C101" s="3"/>
      <c r="D101" s="3"/>
      <c r="E101" s="3"/>
      <c r="F101" s="3"/>
      <c r="G101" s="3"/>
      <c r="H101" s="3"/>
      <c r="I101" s="259">
        <f>N91</f>
        <v>0</v>
      </c>
      <c r="J101" s="3"/>
      <c r="M101" s="330"/>
      <c r="N101" s="330"/>
      <c r="O101" s="330"/>
      <c r="P101" s="330"/>
    </row>
    <row r="102" spans="1:16" x14ac:dyDescent="0.45">
      <c r="A102" s="258" t="s">
        <v>133</v>
      </c>
      <c r="B102" s="217"/>
      <c r="C102" s="3"/>
      <c r="D102" s="3"/>
      <c r="E102" s="3"/>
      <c r="F102" s="3"/>
      <c r="G102" s="3"/>
      <c r="H102" s="3"/>
      <c r="I102" s="259">
        <f>O91</f>
        <v>0</v>
      </c>
      <c r="J102" s="3"/>
      <c r="M102" s="330"/>
      <c r="N102" s="330"/>
      <c r="O102" s="330"/>
      <c r="P102" s="330"/>
    </row>
    <row r="103" spans="1:16" x14ac:dyDescent="0.45">
      <c r="A103" s="205" t="s">
        <v>228</v>
      </c>
      <c r="B103" s="260"/>
      <c r="C103" s="208"/>
      <c r="D103" s="208"/>
      <c r="E103" s="208"/>
      <c r="F103" s="208"/>
      <c r="G103" s="208"/>
      <c r="H103" s="208"/>
      <c r="I103" s="261">
        <f>P91</f>
        <v>0</v>
      </c>
      <c r="J103" s="3"/>
      <c r="M103" s="330"/>
      <c r="N103" s="330"/>
      <c r="O103" s="330"/>
      <c r="P103" s="330"/>
    </row>
    <row r="104" spans="1:16" x14ac:dyDescent="0.45">
      <c r="A104" s="262" t="s">
        <v>148</v>
      </c>
      <c r="B104" s="263"/>
      <c r="C104" s="264"/>
      <c r="D104" s="264"/>
      <c r="E104" s="264"/>
      <c r="F104" s="264"/>
      <c r="G104" s="264"/>
      <c r="H104" s="264"/>
      <c r="I104" s="265">
        <f>SUM(I100:I103)</f>
        <v>0.6723630837160014</v>
      </c>
      <c r="J104" s="3"/>
      <c r="M104" s="330"/>
      <c r="N104" s="330"/>
      <c r="O104" s="330"/>
      <c r="P104" s="330"/>
    </row>
    <row r="105" spans="1:16" x14ac:dyDescent="0.45">
      <c r="A105" s="842"/>
      <c r="B105" s="842"/>
      <c r="C105" s="842"/>
      <c r="D105" s="842"/>
      <c r="E105" s="842"/>
      <c r="F105" s="842"/>
      <c r="G105" s="842"/>
      <c r="H105" s="842"/>
      <c r="I105" s="842"/>
      <c r="M105" s="330"/>
      <c r="N105" s="330"/>
      <c r="O105" s="330"/>
      <c r="P105" s="330"/>
    </row>
    <row r="106" spans="1:16" x14ac:dyDescent="0.45">
      <c r="A106" s="803" t="s">
        <v>141</v>
      </c>
      <c r="B106" s="804"/>
      <c r="C106" s="804"/>
      <c r="D106" s="804"/>
      <c r="E106" s="804"/>
      <c r="F106" s="804"/>
      <c r="G106" s="804"/>
      <c r="H106" s="804"/>
      <c r="I106" s="805"/>
      <c r="M106" s="330"/>
      <c r="N106" s="330"/>
      <c r="O106" s="330"/>
      <c r="P106" s="330"/>
    </row>
    <row r="107" spans="1:16" x14ac:dyDescent="0.45">
      <c r="A107" s="38" t="s">
        <v>25</v>
      </c>
      <c r="B107" s="39"/>
      <c r="C107" s="39"/>
      <c r="D107" s="39"/>
      <c r="E107" s="39"/>
      <c r="F107" s="39"/>
      <c r="G107" s="37"/>
      <c r="H107" s="39"/>
      <c r="I107" s="40"/>
      <c r="M107" s="330"/>
      <c r="N107" s="330"/>
      <c r="O107" s="330"/>
      <c r="P107" s="330"/>
    </row>
    <row r="108" spans="1:16" x14ac:dyDescent="0.45">
      <c r="A108" s="324" t="s">
        <v>26</v>
      </c>
      <c r="B108" s="324"/>
      <c r="C108" s="519">
        <v>39</v>
      </c>
      <c r="D108" s="324" t="s">
        <v>27</v>
      </c>
      <c r="E108" s="324" t="s">
        <v>187</v>
      </c>
      <c r="F108" s="324"/>
      <c r="G108" s="502"/>
      <c r="H108" s="520">
        <v>10</v>
      </c>
      <c r="I108" s="324" t="s">
        <v>270</v>
      </c>
      <c r="M108" s="330"/>
      <c r="N108" s="330"/>
      <c r="O108" s="330"/>
      <c r="P108" s="330"/>
    </row>
    <row r="109" spans="1:16" x14ac:dyDescent="0.45">
      <c r="A109" s="324" t="s">
        <v>29</v>
      </c>
      <c r="B109" s="324"/>
      <c r="C109" s="519">
        <v>40</v>
      </c>
      <c r="D109" s="324" t="s">
        <v>27</v>
      </c>
      <c r="E109" s="324" t="s">
        <v>188</v>
      </c>
      <c r="F109" s="324"/>
      <c r="G109" s="502"/>
      <c r="H109" s="520">
        <v>12</v>
      </c>
      <c r="I109" s="324" t="s">
        <v>271</v>
      </c>
      <c r="M109" s="330"/>
      <c r="N109" s="330"/>
      <c r="O109" s="330"/>
      <c r="P109" s="330"/>
    </row>
    <row r="110" spans="1:16" x14ac:dyDescent="0.45">
      <c r="A110" s="44"/>
      <c r="B110" s="45"/>
      <c r="C110" s="45"/>
      <c r="D110" s="46"/>
      <c r="E110" s="45"/>
      <c r="F110" s="45"/>
      <c r="G110" s="208"/>
      <c r="H110" s="47"/>
      <c r="I110" s="46"/>
      <c r="M110" s="330"/>
      <c r="N110" s="330"/>
      <c r="O110" s="330"/>
      <c r="P110" s="330"/>
    </row>
    <row r="111" spans="1:16" x14ac:dyDescent="0.45">
      <c r="A111" s="44" t="s">
        <v>30</v>
      </c>
      <c r="B111" s="45"/>
      <c r="C111" s="48">
        <f>C108/C109</f>
        <v>0.97499999999999998</v>
      </c>
      <c r="D111" s="46"/>
      <c r="E111" s="45" t="s">
        <v>138</v>
      </c>
      <c r="F111" s="45"/>
      <c r="G111" s="208"/>
      <c r="H111" s="48">
        <f>H108/H109</f>
        <v>0.83333333333333337</v>
      </c>
      <c r="I111" s="46"/>
      <c r="M111" s="330"/>
      <c r="N111" s="330"/>
      <c r="O111" s="330"/>
      <c r="P111" s="330"/>
    </row>
    <row r="112" spans="1:16" x14ac:dyDescent="0.45">
      <c r="A112" s="49"/>
      <c r="B112" s="49"/>
      <c r="C112" s="49"/>
      <c r="D112" s="49"/>
      <c r="E112" s="49"/>
      <c r="F112" s="49"/>
      <c r="G112" s="49"/>
      <c r="H112" s="49"/>
      <c r="M112" s="330"/>
      <c r="N112" s="330"/>
      <c r="O112" s="330"/>
      <c r="P112" s="330"/>
    </row>
    <row r="113" spans="1:16" x14ac:dyDescent="0.45">
      <c r="A113" s="818"/>
      <c r="B113" s="819"/>
      <c r="C113" s="820"/>
      <c r="D113" s="443"/>
      <c r="E113" s="50" t="s">
        <v>32</v>
      </c>
      <c r="F113" s="50" t="s">
        <v>33</v>
      </c>
      <c r="G113" s="50" t="s">
        <v>34</v>
      </c>
      <c r="H113" s="50" t="s">
        <v>35</v>
      </c>
      <c r="I113" s="443" t="s">
        <v>23</v>
      </c>
      <c r="M113" s="330"/>
      <c r="N113" s="330"/>
      <c r="O113" s="330"/>
      <c r="P113" s="330"/>
    </row>
    <row r="114" spans="1:16" x14ac:dyDescent="0.45">
      <c r="A114" s="821" t="s">
        <v>140</v>
      </c>
      <c r="B114" s="822"/>
      <c r="C114" s="822"/>
      <c r="D114" s="823"/>
      <c r="E114" s="52">
        <f>I100</f>
        <v>0.6723630837160014</v>
      </c>
      <c r="F114" s="52">
        <f>I101</f>
        <v>0</v>
      </c>
      <c r="G114" s="52">
        <f>I102</f>
        <v>0</v>
      </c>
      <c r="H114" s="52">
        <f>I103</f>
        <v>0</v>
      </c>
      <c r="I114" s="53">
        <f>SUM(E114:H114)</f>
        <v>0.6723630837160014</v>
      </c>
      <c r="M114" s="330"/>
      <c r="N114" s="330"/>
      <c r="O114" s="330"/>
      <c r="P114" s="330"/>
    </row>
    <row r="115" spans="1:16" x14ac:dyDescent="0.45">
      <c r="A115" s="440" t="s">
        <v>37</v>
      </c>
      <c r="B115" s="441"/>
      <c r="C115" s="441"/>
      <c r="D115" s="442"/>
      <c r="E115" s="54"/>
      <c r="F115" s="55">
        <f>C111</f>
        <v>0.97499999999999998</v>
      </c>
      <c r="G115" s="54"/>
      <c r="H115" s="55">
        <f>C111</f>
        <v>0.97499999999999998</v>
      </c>
      <c r="I115" s="54"/>
      <c r="M115" s="330"/>
      <c r="N115" s="330"/>
      <c r="O115" s="330"/>
      <c r="P115" s="330"/>
    </row>
    <row r="116" spans="1:16" ht="14.65" thickBot="1" x14ac:dyDescent="0.5">
      <c r="A116" s="815" t="s">
        <v>38</v>
      </c>
      <c r="B116" s="816"/>
      <c r="C116" s="816"/>
      <c r="D116" s="817"/>
      <c r="E116" s="56"/>
      <c r="F116" s="56"/>
      <c r="G116" s="57">
        <f>H111</f>
        <v>0.83333333333333337</v>
      </c>
      <c r="H116" s="57">
        <f>H111</f>
        <v>0.83333333333333337</v>
      </c>
      <c r="I116" s="56"/>
      <c r="M116" s="330"/>
      <c r="N116" s="330"/>
      <c r="O116" s="330"/>
      <c r="P116" s="330"/>
    </row>
    <row r="117" spans="1:16" x14ac:dyDescent="0.45">
      <c r="A117" s="809" t="s">
        <v>39</v>
      </c>
      <c r="B117" s="810"/>
      <c r="C117" s="810"/>
      <c r="D117" s="811"/>
      <c r="E117" s="58">
        <f>E114</f>
        <v>0.6723630837160014</v>
      </c>
      <c r="F117" s="58">
        <f>F114*F115</f>
        <v>0</v>
      </c>
      <c r="G117" s="58">
        <f>G114*G116</f>
        <v>0</v>
      </c>
      <c r="H117" s="58">
        <f>H114*H115*H116</f>
        <v>0</v>
      </c>
      <c r="I117" s="59">
        <f>SUM(E117:H117)</f>
        <v>0.6723630837160014</v>
      </c>
      <c r="M117" s="330"/>
      <c r="N117" s="330"/>
      <c r="O117" s="330"/>
      <c r="P117" s="330"/>
    </row>
    <row r="118" spans="1:16" ht="15.75" x14ac:dyDescent="0.5">
      <c r="A118" s="209" t="s">
        <v>40</v>
      </c>
      <c r="B118" s="210"/>
      <c r="C118" s="210"/>
      <c r="D118" s="210"/>
      <c r="E118" s="211"/>
      <c r="F118" s="212"/>
      <c r="G118" s="211"/>
      <c r="H118" s="211"/>
      <c r="I118" s="213">
        <f>SUM(I117:I117)</f>
        <v>0.6723630837160014</v>
      </c>
      <c r="M118" s="330"/>
      <c r="N118" s="330"/>
      <c r="O118" s="330"/>
      <c r="P118" s="330"/>
    </row>
    <row r="119" spans="1:16" x14ac:dyDescent="0.45">
      <c r="A119" s="842"/>
      <c r="B119" s="842"/>
      <c r="C119" s="842"/>
      <c r="D119" s="842"/>
      <c r="E119" s="842"/>
      <c r="F119" s="842"/>
      <c r="G119" s="842"/>
      <c r="H119" s="842"/>
      <c r="I119" s="842"/>
      <c r="M119" s="330"/>
      <c r="N119" s="330"/>
      <c r="O119" s="330"/>
      <c r="P119" s="330"/>
    </row>
    <row r="120" spans="1:16" x14ac:dyDescent="0.45">
      <c r="A120" s="797" t="s">
        <v>208</v>
      </c>
      <c r="B120" s="798"/>
      <c r="C120" s="798"/>
      <c r="D120" s="798"/>
      <c r="E120" s="798"/>
      <c r="F120" s="798"/>
      <c r="G120" s="798"/>
      <c r="H120" s="798"/>
      <c r="I120" s="799"/>
      <c r="M120" s="330"/>
      <c r="N120" s="330"/>
      <c r="O120" s="330"/>
      <c r="P120" s="330"/>
    </row>
    <row r="121" spans="1:16" x14ac:dyDescent="0.45">
      <c r="A121" s="800"/>
      <c r="B121" s="801"/>
      <c r="C121" s="801"/>
      <c r="D121" s="801"/>
      <c r="E121" s="801"/>
      <c r="F121" s="801"/>
      <c r="G121" s="801"/>
      <c r="H121" s="801"/>
      <c r="I121" s="802"/>
      <c r="M121" s="330"/>
      <c r="N121" s="330"/>
      <c r="O121" s="330"/>
      <c r="P121" s="330"/>
    </row>
    <row r="122" spans="1:16" x14ac:dyDescent="0.45">
      <c r="A122" s="800"/>
      <c r="B122" s="801"/>
      <c r="C122" s="801"/>
      <c r="D122" s="801"/>
      <c r="E122" s="801"/>
      <c r="F122" s="801"/>
      <c r="G122" s="801"/>
      <c r="H122" s="801"/>
      <c r="I122" s="802"/>
      <c r="M122" s="330"/>
      <c r="N122" s="330"/>
      <c r="O122" s="330"/>
      <c r="P122" s="330"/>
    </row>
    <row r="123" spans="1:16" x14ac:dyDescent="0.45">
      <c r="A123" s="800"/>
      <c r="B123" s="801"/>
      <c r="C123" s="801"/>
      <c r="D123" s="801"/>
      <c r="E123" s="801"/>
      <c r="F123" s="801"/>
      <c r="G123" s="801"/>
      <c r="H123" s="801"/>
      <c r="I123" s="802"/>
      <c r="M123" s="330"/>
      <c r="N123" s="330"/>
      <c r="O123" s="330"/>
      <c r="P123" s="330"/>
    </row>
    <row r="124" spans="1:16" x14ac:dyDescent="0.45">
      <c r="A124" s="800"/>
      <c r="B124" s="801"/>
      <c r="C124" s="801"/>
      <c r="D124" s="801"/>
      <c r="E124" s="801"/>
      <c r="F124" s="801"/>
      <c r="G124" s="801"/>
      <c r="H124" s="801"/>
      <c r="I124" s="802"/>
      <c r="M124" s="330"/>
      <c r="N124" s="330"/>
      <c r="O124" s="330"/>
      <c r="P124" s="330"/>
    </row>
    <row r="125" spans="1:16" x14ac:dyDescent="0.45">
      <c r="A125" s="800"/>
      <c r="B125" s="801"/>
      <c r="C125" s="801"/>
      <c r="D125" s="801"/>
      <c r="E125" s="801"/>
      <c r="F125" s="801"/>
      <c r="G125" s="801"/>
      <c r="H125" s="801"/>
      <c r="I125" s="802"/>
      <c r="M125" s="330"/>
      <c r="N125" s="330"/>
      <c r="O125" s="330"/>
      <c r="P125" s="330"/>
    </row>
    <row r="126" spans="1:16" x14ac:dyDescent="0.45">
      <c r="A126" s="800"/>
      <c r="B126" s="801"/>
      <c r="C126" s="801"/>
      <c r="D126" s="801"/>
      <c r="E126" s="801"/>
      <c r="F126" s="801"/>
      <c r="G126" s="801"/>
      <c r="H126" s="801"/>
      <c r="I126" s="802"/>
      <c r="M126" s="330"/>
      <c r="N126" s="330"/>
      <c r="O126" s="330"/>
      <c r="P126" s="330"/>
    </row>
    <row r="127" spans="1:16" x14ac:dyDescent="0.45">
      <c r="A127" s="800"/>
      <c r="B127" s="801"/>
      <c r="C127" s="801"/>
      <c r="D127" s="801"/>
      <c r="E127" s="801"/>
      <c r="F127" s="801"/>
      <c r="G127" s="801"/>
      <c r="H127" s="801"/>
      <c r="I127" s="802"/>
    </row>
    <row r="128" spans="1:16" ht="18" x14ac:dyDescent="0.55000000000000004">
      <c r="A128" s="604" t="s">
        <v>207</v>
      </c>
      <c r="B128" s="831"/>
      <c r="C128" s="831"/>
      <c r="D128" s="831"/>
      <c r="E128" s="831"/>
      <c r="F128" s="831"/>
      <c r="G128" s="831"/>
      <c r="H128" s="831"/>
      <c r="I128" s="832"/>
    </row>
    <row r="130" spans="1:10" x14ac:dyDescent="0.45">
      <c r="A130"/>
      <c r="B130"/>
      <c r="C130"/>
      <c r="D130"/>
      <c r="E130"/>
      <c r="F130"/>
      <c r="G130"/>
      <c r="H130"/>
      <c r="I130"/>
      <c r="J130"/>
    </row>
    <row r="131" spans="1:10" x14ac:dyDescent="0.45">
      <c r="A131" s="347"/>
      <c r="B131" s="347"/>
      <c r="C131" s="347"/>
      <c r="D131" s="347"/>
      <c r="E131" s="347"/>
      <c r="F131" s="633" t="s">
        <v>297</v>
      </c>
      <c r="G131" s="633"/>
      <c r="H131" s="633"/>
      <c r="I131" s="633"/>
      <c r="J131" s="634"/>
    </row>
    <row r="132" spans="1:10" x14ac:dyDescent="0.45">
      <c r="A132" s="343"/>
      <c r="B132" s="343"/>
      <c r="C132" s="343"/>
      <c r="D132" s="343"/>
      <c r="E132" s="343"/>
      <c r="F132" s="635"/>
      <c r="G132" s="635"/>
      <c r="H132" s="635"/>
      <c r="I132" s="635"/>
      <c r="J132" s="636"/>
    </row>
    <row r="133" spans="1:10" x14ac:dyDescent="0.45">
      <c r="A133" s="343"/>
      <c r="B133" s="343"/>
      <c r="C133" s="343"/>
      <c r="D133" s="343"/>
      <c r="E133" s="343"/>
      <c r="F133" s="635"/>
      <c r="G133" s="635"/>
      <c r="H133" s="635"/>
      <c r="I133" s="635"/>
      <c r="J133" s="636"/>
    </row>
    <row r="134" spans="1:10" x14ac:dyDescent="0.45">
      <c r="A134" s="343"/>
      <c r="B134" s="343"/>
      <c r="C134" s="343"/>
      <c r="D134" s="343"/>
      <c r="E134" s="343"/>
      <c r="F134" s="563"/>
      <c r="G134" s="563"/>
      <c r="H134" s="563"/>
      <c r="I134" s="563"/>
      <c r="J134" s="564"/>
    </row>
    <row r="135" spans="1:10" x14ac:dyDescent="0.45">
      <c r="A135" s="343"/>
      <c r="B135" s="343"/>
      <c r="C135" s="343"/>
      <c r="D135" s="343"/>
      <c r="E135" s="343"/>
      <c r="F135" s="635" t="s">
        <v>298</v>
      </c>
      <c r="G135" s="635"/>
      <c r="H135" s="635"/>
      <c r="I135" s="635"/>
      <c r="J135" s="636"/>
    </row>
    <row r="136" spans="1:10" x14ac:dyDescent="0.45">
      <c r="A136" s="343"/>
      <c r="B136" s="343"/>
      <c r="C136" s="343"/>
      <c r="D136" s="343"/>
      <c r="E136" s="343"/>
      <c r="F136" s="635"/>
      <c r="G136" s="635"/>
      <c r="H136" s="635"/>
      <c r="I136" s="635"/>
      <c r="J136" s="636"/>
    </row>
    <row r="137" spans="1:10" x14ac:dyDescent="0.45">
      <c r="A137" s="343"/>
      <c r="B137" s="343"/>
      <c r="C137" s="343"/>
      <c r="D137" s="343"/>
      <c r="E137" s="343"/>
      <c r="F137" s="635"/>
      <c r="G137" s="635"/>
      <c r="H137" s="635"/>
      <c r="I137" s="635"/>
      <c r="J137" s="636"/>
    </row>
    <row r="138" spans="1:10" x14ac:dyDescent="0.45">
      <c r="A138" s="343"/>
      <c r="B138" s="343"/>
      <c r="C138" s="343"/>
      <c r="D138" s="343"/>
      <c r="E138" s="343"/>
      <c r="F138" s="563"/>
      <c r="G138" s="563"/>
      <c r="H138" s="563"/>
      <c r="I138" s="420"/>
      <c r="J138" s="564"/>
    </row>
    <row r="139" spans="1:10" x14ac:dyDescent="0.45">
      <c r="A139" s="343"/>
      <c r="B139" s="343"/>
      <c r="C139" s="343"/>
      <c r="D139" s="343"/>
      <c r="E139" s="343"/>
      <c r="F139" s="635" t="s">
        <v>299</v>
      </c>
      <c r="G139" s="635"/>
      <c r="H139" s="635"/>
      <c r="I139" s="635"/>
      <c r="J139" s="636"/>
    </row>
    <row r="140" spans="1:10" x14ac:dyDescent="0.45">
      <c r="A140" s="343"/>
      <c r="B140" s="343"/>
      <c r="C140" s="343"/>
      <c r="D140" s="343"/>
      <c r="E140" s="343"/>
      <c r="F140" s="635"/>
      <c r="G140" s="635"/>
      <c r="H140" s="635"/>
      <c r="I140" s="635"/>
      <c r="J140" s="636"/>
    </row>
    <row r="141" spans="1:10" x14ac:dyDescent="0.45">
      <c r="A141" s="343"/>
      <c r="B141" s="343"/>
      <c r="C141" s="343"/>
      <c r="D141" s="343"/>
      <c r="E141" s="343"/>
      <c r="F141" s="635"/>
      <c r="G141" s="635"/>
      <c r="H141" s="635"/>
      <c r="I141" s="635"/>
      <c r="J141" s="636"/>
    </row>
    <row r="142" spans="1:10" ht="15.75" x14ac:dyDescent="0.5">
      <c r="A142" s="343"/>
      <c r="B142" s="343"/>
      <c r="C142" s="343"/>
      <c r="D142" s="343"/>
      <c r="E142" s="343"/>
      <c r="F142" s="578" t="s">
        <v>213</v>
      </c>
      <c r="G142" s="578"/>
      <c r="H142" s="578"/>
      <c r="I142" s="578"/>
      <c r="J142" s="579"/>
    </row>
    <row r="143" spans="1:10" x14ac:dyDescent="0.45">
      <c r="A143" s="343"/>
      <c r="B143" s="343"/>
      <c r="C143" s="343"/>
      <c r="D143" s="343"/>
      <c r="E143" s="343"/>
      <c r="F143" s="580" t="s">
        <v>205</v>
      </c>
      <c r="G143" s="580"/>
      <c r="H143" s="580"/>
      <c r="I143" s="580"/>
      <c r="J143" s="581"/>
    </row>
    <row r="144" spans="1:10" x14ac:dyDescent="0.45">
      <c r="A144" s="345"/>
      <c r="B144" s="345"/>
      <c r="C144" s="345"/>
      <c r="D144" s="345"/>
      <c r="E144" s="345"/>
      <c r="F144" s="582"/>
      <c r="G144" s="582"/>
      <c r="H144" s="582"/>
      <c r="I144" s="582"/>
      <c r="J144" s="583"/>
    </row>
    <row r="145" spans="1:10" x14ac:dyDescent="0.45">
      <c r="A145"/>
      <c r="B145"/>
      <c r="C145"/>
      <c r="D145"/>
      <c r="E145"/>
      <c r="F145"/>
      <c r="G145"/>
      <c r="H145"/>
      <c r="I145"/>
      <c r="J145"/>
    </row>
    <row r="146" spans="1:10" x14ac:dyDescent="0.45">
      <c r="A146"/>
      <c r="B146"/>
      <c r="C146"/>
      <c r="D146"/>
      <c r="E146"/>
      <c r="F146"/>
      <c r="G146"/>
      <c r="H146"/>
      <c r="I146"/>
      <c r="J146"/>
    </row>
  </sheetData>
  <sheetProtection sheet="1" formatColumns="0" selectLockedCells="1"/>
  <mergeCells count="65">
    <mergeCell ref="A20:J22"/>
    <mergeCell ref="A1:J1"/>
    <mergeCell ref="A2:J2"/>
    <mergeCell ref="A3:J3"/>
    <mergeCell ref="A7:J7"/>
    <mergeCell ref="A8:J8"/>
    <mergeCell ref="A9:J9"/>
    <mergeCell ref="A14:J14"/>
    <mergeCell ref="G15:H15"/>
    <mergeCell ref="G16:H16"/>
    <mergeCell ref="A18:J19"/>
    <mergeCell ref="A4:J5"/>
    <mergeCell ref="A43:F43"/>
    <mergeCell ref="A23:J25"/>
    <mergeCell ref="A26:J28"/>
    <mergeCell ref="A29:J31"/>
    <mergeCell ref="A32:J33"/>
    <mergeCell ref="A35:J35"/>
    <mergeCell ref="A37:H37"/>
    <mergeCell ref="A38:B38"/>
    <mergeCell ref="A39:F39"/>
    <mergeCell ref="A40:F40"/>
    <mergeCell ref="A41:F41"/>
    <mergeCell ref="A42:F42"/>
    <mergeCell ref="A45:F45"/>
    <mergeCell ref="A46:F46"/>
    <mergeCell ref="A47:F47"/>
    <mergeCell ref="A48:F48"/>
    <mergeCell ref="A49:F49"/>
    <mergeCell ref="I65:I66"/>
    <mergeCell ref="D67:E67"/>
    <mergeCell ref="I67:I68"/>
    <mergeCell ref="A119:I119"/>
    <mergeCell ref="J77:J82"/>
    <mergeCell ref="D88:E88"/>
    <mergeCell ref="D89:E89"/>
    <mergeCell ref="A97:H97"/>
    <mergeCell ref="I97:I99"/>
    <mergeCell ref="A98:H99"/>
    <mergeCell ref="A105:I105"/>
    <mergeCell ref="A106:I106"/>
    <mergeCell ref="A113:C113"/>
    <mergeCell ref="A114:D114"/>
    <mergeCell ref="A76:I76"/>
    <mergeCell ref="A120:I127"/>
    <mergeCell ref="A128:I128"/>
    <mergeCell ref="I15:J15"/>
    <mergeCell ref="I16:J16"/>
    <mergeCell ref="A116:D116"/>
    <mergeCell ref="A117:D117"/>
    <mergeCell ref="D68:E68"/>
    <mergeCell ref="I70:I71"/>
    <mergeCell ref="A50:F50"/>
    <mergeCell ref="A51:F51"/>
    <mergeCell ref="A53:H53"/>
    <mergeCell ref="A54:G54"/>
    <mergeCell ref="A55:G55"/>
    <mergeCell ref="A56:G56"/>
    <mergeCell ref="A44:F44"/>
    <mergeCell ref="A57:G57"/>
    <mergeCell ref="F131:J133"/>
    <mergeCell ref="F135:J137"/>
    <mergeCell ref="F139:J141"/>
    <mergeCell ref="F142:J142"/>
    <mergeCell ref="F143:J144"/>
  </mergeCells>
  <conditionalFormatting sqref="A39:F49">
    <cfRule type="expression" dxfId="35" priority="4">
      <formula>$G39=$F$38</formula>
    </cfRule>
  </conditionalFormatting>
  <conditionalFormatting sqref="A56:G56">
    <cfRule type="expression" dxfId="34" priority="3">
      <formula>$A$56=0</formula>
    </cfRule>
  </conditionalFormatting>
  <conditionalFormatting sqref="A50:F50">
    <cfRule type="expression" dxfId="33" priority="2">
      <formula>$A$56=0</formula>
    </cfRule>
  </conditionalFormatting>
  <conditionalFormatting sqref="A51:F51">
    <cfRule type="expression" dxfId="32" priority="1">
      <formula>$A$56=0</formula>
    </cfRule>
  </conditionalFormatting>
  <dataValidations count="11">
    <dataValidation type="decimal" errorStyle="warning" allowBlank="1" showInputMessage="1" showErrorMessage="1" error="Wert erscheint hoch, bzw darf NICHT größer 0 sein!" sqref="H66" xr:uid="{CA0FF3F8-ADE0-4987-92B8-0DF157935957}">
      <formula1>-15</formula1>
      <formula2>0</formula2>
    </dataValidation>
    <dataValidation type="decimal" allowBlank="1" showInputMessage="1" showErrorMessage="1" sqref="C67" xr:uid="{8E8853A4-022B-4CC4-AA91-9FE3C3C7404F}">
      <formula1>0</formula1>
      <formula2>1</formula2>
    </dataValidation>
    <dataValidation type="list" showInputMessage="1" showErrorMessage="1" sqref="G39:G51" xr:uid="{EDB9DF43-61A7-4C02-8828-41482F4096CE}">
      <formula1>$E$38:$F$38</formula1>
    </dataValidation>
    <dataValidation type="date" operator="greaterThan" allowBlank="1" showInputMessage="1" showErrorMessage="1" sqref="A38:B38" xr:uid="{7B7B7E35-759D-4220-968D-EB4DCAEB3140}">
      <formula1>42005</formula1>
    </dataValidation>
    <dataValidation type="decimal" errorStyle="warning" allowBlank="1" showInputMessage="1" showErrorMessage="1" error="Bitte Eingabewert prüfen!" sqref="H39:H51" xr:uid="{EC27F1DA-EA85-464D-881D-B7AF191E71E1}">
      <formula1>0</formula1>
      <formula2>0.2</formula2>
    </dataValidation>
    <dataValidation type="decimal" errorStyle="warning" allowBlank="1" showInputMessage="1" showErrorMessage="1" error="Wert muss negativ sein; über - 15 Tage ist unplausibel." sqref="H70:H71 H73:H74" xr:uid="{BB85E786-E1A6-463D-A8D2-1C6727A6580C}">
      <formula1>-15</formula1>
      <formula2>0</formula2>
    </dataValidation>
    <dataValidation type="decimal" errorStyle="warning" allowBlank="1" showInputMessage="1" showErrorMessage="1" error="Bitte Eingabe prüfen!" sqref="I90" xr:uid="{4545355E-37C1-4410-9675-B706DA0907BC}">
      <formula1>-0.05</formula1>
      <formula2>0.07</formula2>
    </dataValidation>
    <dataValidation type="decimal" errorStyle="warning" allowBlank="1" showInputMessage="1" showErrorMessage="1" error="Wert ist unplausibel!" sqref="C108:C109" xr:uid="{F89AE7A5-F0D2-48AB-AF4F-896F7B051512}">
      <formula1>30</formula1>
      <formula2>50</formula2>
    </dataValidation>
    <dataValidation errorStyle="warning" allowBlank="1" showInputMessage="1" showErrorMessage="1" error="Wert erscheint unplausibel; nur Mehrentgelt wegen Mehrarbeit angeben (K3 Zeile 8)!" sqref="H108" xr:uid="{260CB952-1797-4F26-B46A-95DFECFFE93B}"/>
    <dataValidation type="decimal" errorStyle="warning" allowBlank="1" showInputMessage="1" showErrorMessage="1" error="Wert erscheint inplausibel!" sqref="H109" xr:uid="{5C370260-09F5-4651-AED4-593F645BD050}">
      <formula1>10</formula1>
      <formula2>20</formula2>
    </dataValidation>
    <dataValidation type="whole" allowBlank="1" showInputMessage="1" showErrorMessage="1" error="KZ kann nur 0, 1, 2 oder 3 sein!" sqref="J90" xr:uid="{42D31B98-B825-4E4B-AE99-6A55AEC2BC16}">
      <formula1>0</formula1>
      <formula2>3</formula2>
    </dataValidation>
  </dataValidations>
  <hyperlinks>
    <hyperlink ref="A128" r:id="rId1" xr:uid="{CBFF53B2-B262-4207-8985-29B230B72AC0}"/>
    <hyperlink ref="F143" r:id="rId2" xr:uid="{73D718E3-4EF9-43B1-914B-3328FE61DE46}"/>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5" max="16383" man="1"/>
  </rowBreak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3C68D-5574-4B61-83D8-6CD28E179D90}">
  <sheetPr codeName="Tabelle7">
    <tabColor rgb="FF00B0F0"/>
  </sheetPr>
  <dimension ref="A1:Q147"/>
  <sheetViews>
    <sheetView showGridLines="0" showWhiteSpace="0" topLeftCell="A124" zoomScale="120" zoomScaleNormal="120" workbookViewId="0">
      <selection activeCell="H73" sqref="H73"/>
    </sheetView>
  </sheetViews>
  <sheetFormatPr baseColWidth="10" defaultRowHeight="14.25" x14ac:dyDescent="0.45"/>
  <cols>
    <col min="1" max="8" width="9.3984375" style="1" customWidth="1"/>
    <col min="9" max="9" width="8.9296875" style="1" customWidth="1"/>
    <col min="10" max="10" width="2.06640625" style="1" customWidth="1"/>
    <col min="11" max="11" width="1.1328125" style="1" customWidth="1"/>
    <col min="12" max="12" width="10.6640625" style="1"/>
    <col min="13" max="16" width="0" style="1" hidden="1" customWidth="1"/>
    <col min="17" max="17" width="10.86328125" style="1" customWidth="1"/>
    <col min="18" max="16384" width="10.6640625" style="1"/>
  </cols>
  <sheetData>
    <row r="1" spans="1:17" ht="18" x14ac:dyDescent="0.55000000000000004">
      <c r="A1" s="584" t="s">
        <v>149</v>
      </c>
      <c r="B1" s="585"/>
      <c r="C1" s="585"/>
      <c r="D1" s="585"/>
      <c r="E1" s="585"/>
      <c r="F1" s="585"/>
      <c r="G1" s="585"/>
      <c r="H1" s="585"/>
      <c r="I1" s="585"/>
      <c r="J1" s="586"/>
    </row>
    <row r="2" spans="1:17" ht="18" x14ac:dyDescent="0.55000000000000004">
      <c r="A2" s="587" t="s">
        <v>150</v>
      </c>
      <c r="B2" s="588"/>
      <c r="C2" s="588"/>
      <c r="D2" s="588"/>
      <c r="E2" s="588"/>
      <c r="F2" s="588"/>
      <c r="G2" s="588"/>
      <c r="H2" s="588"/>
      <c r="I2" s="588"/>
      <c r="J2" s="589"/>
    </row>
    <row r="3" spans="1:17" ht="18" x14ac:dyDescent="0.45">
      <c r="A3" s="877" t="s">
        <v>151</v>
      </c>
      <c r="B3" s="878"/>
      <c r="C3" s="878"/>
      <c r="D3" s="878"/>
      <c r="E3" s="878"/>
      <c r="F3" s="878"/>
      <c r="G3" s="878"/>
      <c r="H3" s="878"/>
      <c r="I3" s="878"/>
      <c r="J3" s="879"/>
    </row>
    <row r="4" spans="1:17" ht="18" customHeight="1" x14ac:dyDescent="0.45">
      <c r="A4" s="889" t="s">
        <v>262</v>
      </c>
      <c r="B4" s="890"/>
      <c r="C4" s="890"/>
      <c r="D4" s="890"/>
      <c r="E4" s="890"/>
      <c r="F4" s="890"/>
      <c r="G4" s="890"/>
      <c r="H4" s="890"/>
      <c r="I4" s="890"/>
      <c r="J4" s="890"/>
      <c r="K4" s="487"/>
      <c r="L4" s="487"/>
      <c r="M4" s="487"/>
      <c r="N4" s="487"/>
      <c r="O4" s="487"/>
      <c r="P4" s="487"/>
      <c r="Q4" s="487"/>
    </row>
    <row r="5" spans="1:17" ht="18" customHeight="1" x14ac:dyDescent="0.45">
      <c r="A5" s="889"/>
      <c r="B5" s="890"/>
      <c r="C5" s="890"/>
      <c r="D5" s="890"/>
      <c r="E5" s="890"/>
      <c r="F5" s="890"/>
      <c r="G5" s="890"/>
      <c r="H5" s="890"/>
      <c r="I5" s="890"/>
      <c r="J5" s="890"/>
      <c r="K5" s="487"/>
      <c r="L5" s="487"/>
      <c r="M5" s="487"/>
      <c r="N5" s="487"/>
      <c r="O5" s="487"/>
      <c r="P5" s="487"/>
      <c r="Q5" s="487"/>
    </row>
    <row r="6" spans="1:17" ht="18" x14ac:dyDescent="0.55000000000000004">
      <c r="A6" s="445"/>
      <c r="B6" s="446"/>
      <c r="C6" s="446"/>
      <c r="D6" s="446"/>
      <c r="E6" s="446"/>
      <c r="F6" s="446"/>
      <c r="G6" s="446"/>
      <c r="H6" s="446"/>
      <c r="I6" s="446"/>
      <c r="J6" s="447"/>
    </row>
    <row r="7" spans="1:17" ht="18" x14ac:dyDescent="0.55000000000000004">
      <c r="A7" s="587"/>
      <c r="B7" s="588"/>
      <c r="C7" s="588"/>
      <c r="D7" s="588"/>
      <c r="E7" s="588"/>
      <c r="F7" s="588"/>
      <c r="G7" s="588"/>
      <c r="H7" s="588"/>
      <c r="I7" s="588"/>
      <c r="J7" s="589"/>
    </row>
    <row r="8" spans="1:17" ht="18" x14ac:dyDescent="0.55000000000000004">
      <c r="A8" s="587" t="s">
        <v>153</v>
      </c>
      <c r="B8" s="588"/>
      <c r="C8" s="588"/>
      <c r="D8" s="588"/>
      <c r="E8" s="588"/>
      <c r="F8" s="588"/>
      <c r="G8" s="588"/>
      <c r="H8" s="588"/>
      <c r="I8" s="588"/>
      <c r="J8" s="589"/>
    </row>
    <row r="9" spans="1:17" ht="15.75" x14ac:dyDescent="0.5">
      <c r="A9" s="880" t="s">
        <v>209</v>
      </c>
      <c r="B9" s="881"/>
      <c r="C9" s="881"/>
      <c r="D9" s="881"/>
      <c r="E9" s="881"/>
      <c r="F9" s="881"/>
      <c r="G9" s="881"/>
      <c r="H9" s="881"/>
      <c r="I9" s="881"/>
      <c r="J9" s="882"/>
    </row>
    <row r="10" spans="1:17" x14ac:dyDescent="0.45">
      <c r="A10" s="511" t="s">
        <v>264</v>
      </c>
      <c r="B10" s="513"/>
      <c r="C10" s="513" t="str">
        <f ca="1">MID(CELL("Dateiname",$A$1),FIND("]", CELL("Dateiname",$A$1))+1,31)</f>
        <v>Tischler</v>
      </c>
      <c r="D10" s="513"/>
      <c r="E10" s="513"/>
      <c r="F10" s="513"/>
      <c r="G10" s="513"/>
      <c r="H10" s="513"/>
      <c r="I10" s="513"/>
      <c r="J10" s="514"/>
    </row>
    <row r="11" spans="1:17" ht="15.75" x14ac:dyDescent="0.5">
      <c r="A11" s="453"/>
      <c r="B11" s="453"/>
      <c r="C11" s="453"/>
      <c r="D11" s="453"/>
      <c r="E11" s="453"/>
      <c r="F11" s="453"/>
      <c r="G11" s="453"/>
      <c r="H11" s="453"/>
      <c r="I11" s="453"/>
      <c r="J11" s="453"/>
    </row>
    <row r="12" spans="1:17" ht="15.75" x14ac:dyDescent="0.5">
      <c r="A12" s="453"/>
      <c r="B12" s="453"/>
      <c r="C12" s="453"/>
      <c r="D12" s="453"/>
      <c r="F12" s="453"/>
      <c r="G12" s="453"/>
      <c r="H12" s="453"/>
      <c r="I12" s="453"/>
      <c r="J12" s="453"/>
    </row>
    <row r="13" spans="1:17" ht="15.75" x14ac:dyDescent="0.5">
      <c r="A13" s="453"/>
      <c r="B13" s="453"/>
      <c r="C13" s="453"/>
      <c r="D13" s="453"/>
      <c r="E13" s="453"/>
      <c r="F13" s="453"/>
      <c r="G13" s="453"/>
      <c r="H13" s="453"/>
      <c r="I13" s="453"/>
      <c r="J13" s="453"/>
    </row>
    <row r="14" spans="1:17" ht="15.75" x14ac:dyDescent="0.5">
      <c r="A14" s="883" t="s">
        <v>244</v>
      </c>
      <c r="B14" s="884"/>
      <c r="C14" s="884"/>
      <c r="D14" s="884"/>
      <c r="E14" s="884"/>
      <c r="F14" s="884"/>
      <c r="G14" s="884"/>
      <c r="H14" s="884"/>
      <c r="I14" s="884"/>
      <c r="J14" s="885"/>
    </row>
    <row r="15" spans="1:17" ht="15.75" x14ac:dyDescent="0.5">
      <c r="A15" s="477"/>
      <c r="B15" s="485" t="s">
        <v>200</v>
      </c>
      <c r="C15" s="470" t="s">
        <v>107</v>
      </c>
      <c r="D15" s="470" t="s">
        <v>109</v>
      </c>
      <c r="E15" s="470" t="s">
        <v>111</v>
      </c>
      <c r="F15" s="470" t="s">
        <v>113</v>
      </c>
      <c r="G15" s="886" t="s">
        <v>249</v>
      </c>
      <c r="H15" s="886"/>
      <c r="I15" s="833" t="s">
        <v>269</v>
      </c>
      <c r="J15" s="834"/>
    </row>
    <row r="16" spans="1:17" ht="15.75" x14ac:dyDescent="0.5">
      <c r="A16" s="478"/>
      <c r="B16" s="486">
        <f>H52</f>
        <v>0.29569999999999996</v>
      </c>
      <c r="C16" s="479">
        <f>E115</f>
        <v>0.65890724128827893</v>
      </c>
      <c r="D16" s="479">
        <f t="shared" ref="D16:F16" si="0">F115</f>
        <v>0</v>
      </c>
      <c r="E16" s="479">
        <f t="shared" si="0"/>
        <v>0</v>
      </c>
      <c r="F16" s="479">
        <f t="shared" si="0"/>
        <v>0</v>
      </c>
      <c r="G16" s="887">
        <f>C16+D16+E16+F16</f>
        <v>0.65890724128827893</v>
      </c>
      <c r="H16" s="888"/>
      <c r="I16" s="697">
        <f>I119</f>
        <v>0.65890724128827893</v>
      </c>
      <c r="J16" s="698"/>
    </row>
    <row r="17" spans="1:10" ht="15.75" x14ac:dyDescent="0.5">
      <c r="A17" s="459"/>
      <c r="B17" s="462"/>
      <c r="C17" s="459"/>
      <c r="D17" s="459"/>
      <c r="E17" s="459"/>
      <c r="F17" s="459"/>
      <c r="G17" s="459"/>
      <c r="H17" s="459"/>
      <c r="I17" s="459"/>
      <c r="J17" s="459"/>
    </row>
    <row r="18" spans="1:10" ht="15.75" customHeight="1" x14ac:dyDescent="0.45">
      <c r="A18" s="862" t="s">
        <v>245</v>
      </c>
      <c r="B18" s="863"/>
      <c r="C18" s="863"/>
      <c r="D18" s="863"/>
      <c r="E18" s="863"/>
      <c r="F18" s="863"/>
      <c r="G18" s="863"/>
      <c r="H18" s="863"/>
      <c r="I18" s="863"/>
      <c r="J18" s="864"/>
    </row>
    <row r="19" spans="1:10" ht="15.75" customHeight="1" x14ac:dyDescent="0.45">
      <c r="A19" s="856"/>
      <c r="B19" s="857"/>
      <c r="C19" s="857"/>
      <c r="D19" s="857"/>
      <c r="E19" s="857"/>
      <c r="F19" s="857"/>
      <c r="G19" s="857"/>
      <c r="H19" s="857"/>
      <c r="I19" s="857"/>
      <c r="J19" s="858"/>
    </row>
    <row r="20" spans="1:10" ht="14.25" customHeight="1" x14ac:dyDescent="0.45">
      <c r="A20" s="856" t="s">
        <v>246</v>
      </c>
      <c r="B20" s="857"/>
      <c r="C20" s="857"/>
      <c r="D20" s="857"/>
      <c r="E20" s="857"/>
      <c r="F20" s="857"/>
      <c r="G20" s="857"/>
      <c r="H20" s="857"/>
      <c r="I20" s="857"/>
      <c r="J20" s="858"/>
    </row>
    <row r="21" spans="1:10" ht="14.25" customHeight="1" x14ac:dyDescent="0.45">
      <c r="A21" s="856"/>
      <c r="B21" s="857"/>
      <c r="C21" s="857"/>
      <c r="D21" s="857"/>
      <c r="E21" s="857"/>
      <c r="F21" s="857"/>
      <c r="G21" s="857"/>
      <c r="H21" s="857"/>
      <c r="I21" s="857"/>
      <c r="J21" s="858"/>
    </row>
    <row r="22" spans="1:10" ht="15.75" customHeight="1" x14ac:dyDescent="0.45">
      <c r="A22" s="856"/>
      <c r="B22" s="857"/>
      <c r="C22" s="857"/>
      <c r="D22" s="857"/>
      <c r="E22" s="857"/>
      <c r="F22" s="857"/>
      <c r="G22" s="857"/>
      <c r="H22" s="857"/>
      <c r="I22" s="857"/>
      <c r="J22" s="858"/>
    </row>
    <row r="23" spans="1:10" x14ac:dyDescent="0.45">
      <c r="A23" s="856" t="s">
        <v>247</v>
      </c>
      <c r="B23" s="857"/>
      <c r="C23" s="857"/>
      <c r="D23" s="857"/>
      <c r="E23" s="857"/>
      <c r="F23" s="857"/>
      <c r="G23" s="857"/>
      <c r="H23" s="857"/>
      <c r="I23" s="857"/>
      <c r="J23" s="858"/>
    </row>
    <row r="24" spans="1:10" x14ac:dyDescent="0.45">
      <c r="A24" s="856"/>
      <c r="B24" s="857"/>
      <c r="C24" s="857"/>
      <c r="D24" s="857"/>
      <c r="E24" s="857"/>
      <c r="F24" s="857"/>
      <c r="G24" s="857"/>
      <c r="H24" s="857"/>
      <c r="I24" s="857"/>
      <c r="J24" s="858"/>
    </row>
    <row r="25" spans="1:10" x14ac:dyDescent="0.45">
      <c r="A25" s="856"/>
      <c r="B25" s="857"/>
      <c r="C25" s="857"/>
      <c r="D25" s="857"/>
      <c r="E25" s="857"/>
      <c r="F25" s="857"/>
      <c r="G25" s="857"/>
      <c r="H25" s="857"/>
      <c r="I25" s="857"/>
      <c r="J25" s="858"/>
    </row>
    <row r="26" spans="1:10" x14ac:dyDescent="0.45">
      <c r="A26" s="856" t="s">
        <v>248</v>
      </c>
      <c r="B26" s="857"/>
      <c r="C26" s="857"/>
      <c r="D26" s="857"/>
      <c r="E26" s="857"/>
      <c r="F26" s="857"/>
      <c r="G26" s="857"/>
      <c r="H26" s="857"/>
      <c r="I26" s="857"/>
      <c r="J26" s="858"/>
    </row>
    <row r="27" spans="1:10" x14ac:dyDescent="0.45">
      <c r="A27" s="856"/>
      <c r="B27" s="857"/>
      <c r="C27" s="857"/>
      <c r="D27" s="857"/>
      <c r="E27" s="857"/>
      <c r="F27" s="857"/>
      <c r="G27" s="857"/>
      <c r="H27" s="857"/>
      <c r="I27" s="857"/>
      <c r="J27" s="858"/>
    </row>
    <row r="28" spans="1:10" x14ac:dyDescent="0.45">
      <c r="A28" s="859"/>
      <c r="B28" s="860"/>
      <c r="C28" s="860"/>
      <c r="D28" s="860"/>
      <c r="E28" s="860"/>
      <c r="F28" s="860"/>
      <c r="G28" s="860"/>
      <c r="H28" s="860"/>
      <c r="I28" s="860"/>
      <c r="J28" s="861"/>
    </row>
    <row r="29" spans="1:10" x14ac:dyDescent="0.45">
      <c r="A29" s="862" t="s">
        <v>250</v>
      </c>
      <c r="B29" s="863"/>
      <c r="C29" s="863"/>
      <c r="D29" s="863"/>
      <c r="E29" s="863"/>
      <c r="F29" s="863"/>
      <c r="G29" s="863"/>
      <c r="H29" s="863"/>
      <c r="I29" s="863"/>
      <c r="J29" s="864"/>
    </row>
    <row r="30" spans="1:10" x14ac:dyDescent="0.45">
      <c r="A30" s="856"/>
      <c r="B30" s="857"/>
      <c r="C30" s="857"/>
      <c r="D30" s="857"/>
      <c r="E30" s="857"/>
      <c r="F30" s="857"/>
      <c r="G30" s="857"/>
      <c r="H30" s="857"/>
      <c r="I30" s="857"/>
      <c r="J30" s="858"/>
    </row>
    <row r="31" spans="1:10" ht="15.75" customHeight="1" x14ac:dyDescent="0.45">
      <c r="A31" s="859"/>
      <c r="B31" s="860"/>
      <c r="C31" s="860"/>
      <c r="D31" s="860"/>
      <c r="E31" s="860"/>
      <c r="F31" s="860"/>
      <c r="G31" s="860"/>
      <c r="H31" s="860"/>
      <c r="I31" s="860"/>
      <c r="J31" s="861"/>
    </row>
    <row r="32" spans="1:10" ht="15.75" customHeight="1" x14ac:dyDescent="0.45">
      <c r="A32" s="865" t="s">
        <v>252</v>
      </c>
      <c r="B32" s="866"/>
      <c r="C32" s="866"/>
      <c r="D32" s="866"/>
      <c r="E32" s="866"/>
      <c r="F32" s="866"/>
      <c r="G32" s="866"/>
      <c r="H32" s="866"/>
      <c r="I32" s="866"/>
      <c r="J32" s="867"/>
    </row>
    <row r="33" spans="1:10" ht="15.75" customHeight="1" x14ac:dyDescent="0.45">
      <c r="A33" s="868"/>
      <c r="B33" s="869"/>
      <c r="C33" s="869"/>
      <c r="D33" s="869"/>
      <c r="E33" s="869"/>
      <c r="F33" s="869"/>
      <c r="G33" s="869"/>
      <c r="H33" s="869"/>
      <c r="I33" s="869"/>
      <c r="J33" s="870"/>
    </row>
    <row r="34" spans="1:10" ht="15.75" x14ac:dyDescent="0.5">
      <c r="A34" s="470"/>
      <c r="B34" s="470"/>
      <c r="C34" s="470"/>
      <c r="D34" s="470"/>
      <c r="E34" s="470"/>
      <c r="F34" s="470"/>
      <c r="G34" s="470"/>
      <c r="H34" s="470"/>
      <c r="I34" s="470"/>
      <c r="J34" s="470"/>
    </row>
    <row r="35" spans="1:10" ht="15.75" x14ac:dyDescent="0.45">
      <c r="A35" s="871" t="s">
        <v>251</v>
      </c>
      <c r="B35" s="871"/>
      <c r="C35" s="871"/>
      <c r="D35" s="871"/>
      <c r="E35" s="871"/>
      <c r="F35" s="871"/>
      <c r="G35" s="871"/>
      <c r="H35" s="871"/>
      <c r="I35" s="871"/>
      <c r="J35" s="871"/>
    </row>
    <row r="36" spans="1:10" x14ac:dyDescent="0.45">
      <c r="B36" s="2"/>
    </row>
    <row r="37" spans="1:10" x14ac:dyDescent="0.45">
      <c r="A37" s="776" t="s">
        <v>41</v>
      </c>
      <c r="B37" s="777"/>
      <c r="C37" s="777"/>
      <c r="D37" s="777"/>
      <c r="E37" s="777"/>
      <c r="F37" s="777"/>
      <c r="G37" s="778"/>
      <c r="H37" s="779"/>
    </row>
    <row r="38" spans="1:10" x14ac:dyDescent="0.45">
      <c r="A38" s="872">
        <f>'DPNK-Stamm'!B2</f>
        <v>45292</v>
      </c>
      <c r="B38" s="873"/>
      <c r="C38" s="206"/>
      <c r="D38" s="42"/>
      <c r="E38" s="277" t="s">
        <v>82</v>
      </c>
      <c r="F38" s="278" t="s">
        <v>84</v>
      </c>
      <c r="G38" s="45"/>
      <c r="H38" s="241" t="s">
        <v>20</v>
      </c>
    </row>
    <row r="39" spans="1:10" x14ac:dyDescent="0.45">
      <c r="A39" s="874" t="str">
        <f>'DPNK-Stamm'!A4</f>
        <v>Arbeitslosenversicherung</v>
      </c>
      <c r="B39" s="875"/>
      <c r="C39" s="875"/>
      <c r="D39" s="875"/>
      <c r="E39" s="875"/>
      <c r="F39" s="876"/>
      <c r="G39" s="316" t="s">
        <v>82</v>
      </c>
      <c r="H39" s="238">
        <f>IF(G39=$E$38,'DPNK-Stamm'!H4,"")</f>
        <v>2.9499999999999998E-2</v>
      </c>
    </row>
    <row r="40" spans="1:10" x14ac:dyDescent="0.45">
      <c r="A40" s="717" t="str">
        <f>'DPNK-Stamm'!A5</f>
        <v>Zuschlag Insolvenzentgeltsicherung</v>
      </c>
      <c r="B40" s="718"/>
      <c r="C40" s="718"/>
      <c r="D40" s="718"/>
      <c r="E40" s="718"/>
      <c r="F40" s="719"/>
      <c r="G40" s="317" t="s">
        <v>82</v>
      </c>
      <c r="H40" s="239">
        <f>IF(G40=$E$38,'DPNK-Stamm'!H5,"")</f>
        <v>1E-3</v>
      </c>
    </row>
    <row r="41" spans="1:10" x14ac:dyDescent="0.45">
      <c r="A41" s="717" t="str">
        <f>'DPNK-Stamm'!A6</f>
        <v>Pensionsversicherung ASVG</v>
      </c>
      <c r="B41" s="718"/>
      <c r="C41" s="718"/>
      <c r="D41" s="718"/>
      <c r="E41" s="718"/>
      <c r="F41" s="719"/>
      <c r="G41" s="317" t="s">
        <v>82</v>
      </c>
      <c r="H41" s="239">
        <f>IF(G41=$E$38,'DPNK-Stamm'!H6,"")</f>
        <v>0.1255</v>
      </c>
    </row>
    <row r="42" spans="1:10" x14ac:dyDescent="0.45">
      <c r="A42" s="717" t="str">
        <f>'DPNK-Stamm'!A7</f>
        <v>Krankenversicherung ASVG</v>
      </c>
      <c r="B42" s="718"/>
      <c r="C42" s="718"/>
      <c r="D42" s="718"/>
      <c r="E42" s="718"/>
      <c r="F42" s="719"/>
      <c r="G42" s="317" t="s">
        <v>82</v>
      </c>
      <c r="H42" s="239">
        <f>IF(G42=$E$38,'DPNK-Stamm'!H7,"")</f>
        <v>3.78E-2</v>
      </c>
    </row>
    <row r="43" spans="1:10" x14ac:dyDescent="0.45">
      <c r="A43" s="717" t="str">
        <f>'DPNK-Stamm'!A8</f>
        <v>Unfallversicherung</v>
      </c>
      <c r="B43" s="718"/>
      <c r="C43" s="718"/>
      <c r="D43" s="718"/>
      <c r="E43" s="718"/>
      <c r="F43" s="719"/>
      <c r="G43" s="317" t="s">
        <v>82</v>
      </c>
      <c r="H43" s="239">
        <f>IF(G43=$E$38,'DPNK-Stamm'!H8,"")</f>
        <v>1.0999999999999999E-2</v>
      </c>
    </row>
    <row r="44" spans="1:10" x14ac:dyDescent="0.45">
      <c r="A44" s="717" t="str">
        <f>'DPNK-Stamm'!A9</f>
        <v>Familienlastenausgleichsfonds (FLAF) - Vorgezogene Reduktion von 3,9% auf</v>
      </c>
      <c r="B44" s="718"/>
      <c r="C44" s="718"/>
      <c r="D44" s="718"/>
      <c r="E44" s="718"/>
      <c r="F44" s="719"/>
      <c r="G44" s="317" t="s">
        <v>82</v>
      </c>
      <c r="H44" s="239">
        <f>IF(G44=$E$38,'DPNK-Stamm'!H9,"")</f>
        <v>3.6999999999999998E-2</v>
      </c>
    </row>
    <row r="45" spans="1:10" x14ac:dyDescent="0.45">
      <c r="A45" s="717" t="str">
        <f>'DPNK-Stamm'!A10</f>
        <v>DZ zum FLAF (im Mittel; bitte zutreffenden Bundesländerwert eintragen)</v>
      </c>
      <c r="B45" s="718"/>
      <c r="C45" s="718"/>
      <c r="D45" s="718"/>
      <c r="E45" s="718"/>
      <c r="F45" s="719"/>
      <c r="G45" s="317" t="s">
        <v>82</v>
      </c>
      <c r="H45" s="239">
        <f>IF(G45=$E$38,'DPNK-Stamm'!H10,"")</f>
        <v>3.5999999999999999E-3</v>
      </c>
    </row>
    <row r="46" spans="1:10" x14ac:dyDescent="0.45">
      <c r="A46" s="717" t="str">
        <f>'DPNK-Stamm'!A11</f>
        <v>Wohnbauförderungsbeitrag</v>
      </c>
      <c r="B46" s="718"/>
      <c r="C46" s="718"/>
      <c r="D46" s="718"/>
      <c r="E46" s="718"/>
      <c r="F46" s="719"/>
      <c r="G46" s="317" t="s">
        <v>82</v>
      </c>
      <c r="H46" s="239">
        <f>IF(G46=$E$38,'DPNK-Stamm'!H11,"")</f>
        <v>5.0000000000000001E-3</v>
      </c>
    </row>
    <row r="47" spans="1:10" x14ac:dyDescent="0.45">
      <c r="A47" s="717" t="str">
        <f>'DPNK-Stamm'!A12</f>
        <v>Schlechtwetterentschädigungsbeitrag</v>
      </c>
      <c r="B47" s="718"/>
      <c r="C47" s="718"/>
      <c r="D47" s="718"/>
      <c r="E47" s="718"/>
      <c r="F47" s="719"/>
      <c r="G47" s="317" t="s">
        <v>84</v>
      </c>
      <c r="H47" s="239" t="str">
        <f>IF(G47=$E$38,'DPNK-Stamm'!H12,"")</f>
        <v/>
      </c>
    </row>
    <row r="48" spans="1:10" x14ac:dyDescent="0.45">
      <c r="A48" s="717" t="str">
        <f>'DPNK-Stamm'!A13</f>
        <v>Kommunalsteuer</v>
      </c>
      <c r="B48" s="718"/>
      <c r="C48" s="718"/>
      <c r="D48" s="718"/>
      <c r="E48" s="718"/>
      <c r="F48" s="719"/>
      <c r="G48" s="317" t="s">
        <v>82</v>
      </c>
      <c r="H48" s="239">
        <f>IF(G48=$E$38,'DPNK-Stamm'!H13,"")</f>
        <v>0.03</v>
      </c>
    </row>
    <row r="49" spans="1:10" x14ac:dyDescent="0.45">
      <c r="A49" s="717" t="str">
        <f>'DPNK-Stamm'!A14</f>
        <v>Abfertigung-Neu (Betriebl. Mitarbeitervorsorge)</v>
      </c>
      <c r="B49" s="718"/>
      <c r="C49" s="718"/>
      <c r="D49" s="718"/>
      <c r="E49" s="718"/>
      <c r="F49" s="719"/>
      <c r="G49" s="317" t="s">
        <v>82</v>
      </c>
      <c r="H49" s="239">
        <f>IF(G49=$E$38,'DPNK-Stamm'!H14,"")</f>
        <v>1.5299999999999999E-2</v>
      </c>
    </row>
    <row r="50" spans="1:10" x14ac:dyDescent="0.45">
      <c r="A50" s="618" t="str">
        <f>'DPNK-Stamm'!A15</f>
        <v>frei</v>
      </c>
      <c r="B50" s="619"/>
      <c r="C50" s="619"/>
      <c r="D50" s="619"/>
      <c r="E50" s="619"/>
      <c r="F50" s="830"/>
      <c r="G50" s="317"/>
      <c r="H50" s="239" t="str">
        <f>IF(G50=$E$38,'DPNK-Stamm'!H15,"")</f>
        <v/>
      </c>
    </row>
    <row r="51" spans="1:10" x14ac:dyDescent="0.45">
      <c r="A51" s="740" t="str">
        <f>'DPNK-Stamm'!A16</f>
        <v>frei</v>
      </c>
      <c r="B51" s="741"/>
      <c r="C51" s="741"/>
      <c r="D51" s="741"/>
      <c r="E51" s="741"/>
      <c r="F51" s="837"/>
      <c r="G51" s="318"/>
      <c r="H51" s="240" t="str">
        <f>IF(G51=$E$38,'DPNK-Stamm'!H16,"")</f>
        <v/>
      </c>
    </row>
    <row r="52" spans="1:10" x14ac:dyDescent="0.45">
      <c r="A52" s="68" t="s">
        <v>42</v>
      </c>
      <c r="B52" s="69"/>
      <c r="C52" s="69"/>
      <c r="D52" s="69"/>
      <c r="E52" s="69"/>
      <c r="F52" s="69"/>
      <c r="G52" s="106"/>
      <c r="H52" s="248">
        <f>SUM(H39:H51)</f>
        <v>0.29569999999999996</v>
      </c>
    </row>
    <row r="53" spans="1:10" x14ac:dyDescent="0.45">
      <c r="A53" s="734"/>
      <c r="B53" s="734"/>
      <c r="C53" s="734"/>
      <c r="D53" s="734"/>
      <c r="E53" s="734"/>
      <c r="F53" s="734"/>
      <c r="G53" s="734"/>
      <c r="H53" s="734"/>
    </row>
    <row r="54" spans="1:10" x14ac:dyDescent="0.45">
      <c r="A54" s="838" t="str">
        <f>'DPNK-Stamm'!A20</f>
        <v>DPNK auf laufendes Entgelt</v>
      </c>
      <c r="B54" s="839"/>
      <c r="C54" s="839"/>
      <c r="D54" s="839"/>
      <c r="E54" s="839"/>
      <c r="F54" s="839"/>
      <c r="G54" s="839"/>
      <c r="H54" s="72">
        <f>H52</f>
        <v>0.29569999999999996</v>
      </c>
    </row>
    <row r="55" spans="1:10" x14ac:dyDescent="0.45">
      <c r="A55" s="824" t="str">
        <f>'DPNK-Stamm'!A21</f>
        <v>abzüglich Wohnbauförderungsbeitrag</v>
      </c>
      <c r="B55" s="825"/>
      <c r="C55" s="825"/>
      <c r="D55" s="825"/>
      <c r="E55" s="825"/>
      <c r="F55" s="825"/>
      <c r="G55" s="825"/>
      <c r="H55" s="243">
        <f>'DPNK-Stamm'!H21</f>
        <v>-5.0000000000000001E-3</v>
      </c>
    </row>
    <row r="56" spans="1:10" x14ac:dyDescent="0.45">
      <c r="A56" s="740">
        <f>'DPNK-Stamm'!A22</f>
        <v>0</v>
      </c>
      <c r="B56" s="741"/>
      <c r="C56" s="741"/>
      <c r="D56" s="741"/>
      <c r="E56" s="741"/>
      <c r="F56" s="741"/>
      <c r="G56" s="741"/>
      <c r="H56" s="71">
        <f>'DPNK-Stamm'!H22</f>
        <v>0</v>
      </c>
    </row>
    <row r="57" spans="1:10" x14ac:dyDescent="0.45">
      <c r="A57" s="735" t="str">
        <f>'DPNK-Stamm'!A23</f>
        <v>Direkte Personalnebenkosten auf Sonderzahlungen</v>
      </c>
      <c r="B57" s="736"/>
      <c r="C57" s="736"/>
      <c r="D57" s="736"/>
      <c r="E57" s="736"/>
      <c r="F57" s="736"/>
      <c r="G57" s="736"/>
      <c r="H57" s="70">
        <f>SUM(H54:H56)</f>
        <v>0.29069999999999996</v>
      </c>
    </row>
    <row r="58" spans="1:10" x14ac:dyDescent="0.45">
      <c r="A58" s="558"/>
      <c r="B58" s="558"/>
      <c r="C58" s="558"/>
      <c r="D58" s="558"/>
      <c r="E58" s="558"/>
      <c r="F58" s="558"/>
      <c r="G58" s="558"/>
      <c r="H58" s="559"/>
    </row>
    <row r="60" spans="1:10" x14ac:dyDescent="0.45">
      <c r="A60" s="185" t="s">
        <v>0</v>
      </c>
      <c r="B60" s="186"/>
      <c r="C60" s="186"/>
      <c r="D60" s="186"/>
      <c r="E60" s="186"/>
      <c r="F60" s="186"/>
      <c r="G60" s="186"/>
      <c r="H60" s="186"/>
      <c r="I60" s="187"/>
      <c r="J60" s="200"/>
    </row>
    <row r="61" spans="1:10" x14ac:dyDescent="0.45">
      <c r="A61" s="4" t="s">
        <v>1</v>
      </c>
      <c r="B61" s="188"/>
      <c r="C61" s="188"/>
      <c r="D61" s="188"/>
      <c r="E61" s="5"/>
      <c r="F61" s="5"/>
      <c r="G61" s="5"/>
      <c r="H61" s="6" t="s">
        <v>2</v>
      </c>
      <c r="I61" s="7" t="s">
        <v>3</v>
      </c>
      <c r="J61" s="196"/>
    </row>
    <row r="62" spans="1:10" x14ac:dyDescent="0.45">
      <c r="A62" s="8" t="s">
        <v>120</v>
      </c>
      <c r="B62" s="189"/>
      <c r="C62" s="189"/>
      <c r="D62" s="189"/>
      <c r="E62" s="9"/>
      <c r="F62" s="9"/>
      <c r="G62" s="9"/>
      <c r="H62" s="10">
        <v>365.25</v>
      </c>
      <c r="I62" s="11"/>
      <c r="J62" s="9"/>
    </row>
    <row r="63" spans="1:10" x14ac:dyDescent="0.45">
      <c r="A63" s="12" t="s">
        <v>5</v>
      </c>
      <c r="B63" s="13"/>
      <c r="C63" s="13"/>
      <c r="D63" s="13"/>
      <c r="E63" s="13"/>
      <c r="F63" s="13"/>
      <c r="G63" s="13"/>
      <c r="H63" s="14">
        <f>-H62/7*2</f>
        <v>-104.35714285714286</v>
      </c>
      <c r="I63" s="15"/>
      <c r="J63" s="9"/>
    </row>
    <row r="64" spans="1:10" x14ac:dyDescent="0.45">
      <c r="A64" s="16" t="s">
        <v>7</v>
      </c>
      <c r="B64" s="17"/>
      <c r="C64" s="17"/>
      <c r="D64" s="17"/>
      <c r="E64" s="17"/>
      <c r="F64" s="17"/>
      <c r="G64" s="17"/>
      <c r="H64" s="18">
        <f>SUM(H62:H63)</f>
        <v>260.89285714285711</v>
      </c>
      <c r="I64" s="15"/>
      <c r="J64" s="9"/>
    </row>
    <row r="65" spans="1:14" x14ac:dyDescent="0.45">
      <c r="A65" s="8" t="s">
        <v>121</v>
      </c>
      <c r="B65" s="189"/>
      <c r="C65" s="189"/>
      <c r="D65" s="189"/>
      <c r="E65" s="9"/>
      <c r="F65" s="9"/>
      <c r="G65" s="9"/>
      <c r="H65" s="19">
        <v>-10.5</v>
      </c>
      <c r="I65" s="840">
        <f>-H65-H66</f>
        <v>11.214285714285714</v>
      </c>
      <c r="J65" s="201"/>
    </row>
    <row r="66" spans="1:14" x14ac:dyDescent="0.45">
      <c r="A66" s="8" t="s">
        <v>259</v>
      </c>
      <c r="B66" s="189"/>
      <c r="C66" s="189"/>
      <c r="D66" s="189"/>
      <c r="E66" s="9"/>
      <c r="G66" s="504">
        <v>0.5</v>
      </c>
      <c r="H66" s="314">
        <f>-2*0.714285714285714*G66</f>
        <v>-0.7142857142857143</v>
      </c>
      <c r="I66" s="840"/>
      <c r="J66" s="201"/>
    </row>
    <row r="67" spans="1:14" x14ac:dyDescent="0.45">
      <c r="A67" s="8" t="s">
        <v>11</v>
      </c>
      <c r="B67" s="189"/>
      <c r="C67" s="312">
        <v>0.85</v>
      </c>
      <c r="D67" s="841">
        <v>5</v>
      </c>
      <c r="E67" s="841"/>
      <c r="F67" s="20">
        <v>5</v>
      </c>
      <c r="G67" s="3"/>
      <c r="H67" s="19">
        <f>-5*D67*C67</f>
        <v>-21.25</v>
      </c>
      <c r="I67" s="836">
        <f>-H67-H68</f>
        <v>25.75</v>
      </c>
      <c r="J67" s="202"/>
    </row>
    <row r="68" spans="1:14" x14ac:dyDescent="0.45">
      <c r="A68" s="21" t="s">
        <v>13</v>
      </c>
      <c r="B68" s="190"/>
      <c r="C68" s="22">
        <f>1-C67</f>
        <v>0.15000000000000002</v>
      </c>
      <c r="D68" s="835">
        <v>6</v>
      </c>
      <c r="E68" s="835"/>
      <c r="F68" s="23">
        <v>5</v>
      </c>
      <c r="G68" s="208"/>
      <c r="H68" s="24">
        <f>-5*D68*C68</f>
        <v>-4.5000000000000009</v>
      </c>
      <c r="I68" s="836"/>
      <c r="J68" s="202"/>
      <c r="M68" s="280"/>
    </row>
    <row r="69" spans="1:14" x14ac:dyDescent="0.45">
      <c r="A69" s="204" t="s">
        <v>15</v>
      </c>
      <c r="B69" s="561"/>
      <c r="C69" s="9"/>
      <c r="D69" s="9"/>
      <c r="E69" s="9"/>
      <c r="F69" s="9"/>
      <c r="G69" s="9"/>
      <c r="H69" s="25">
        <f>SUM(H64:H68)</f>
        <v>223.92857142857139</v>
      </c>
      <c r="I69" s="15"/>
      <c r="J69" s="9"/>
      <c r="M69" s="280"/>
    </row>
    <row r="70" spans="1:14" x14ac:dyDescent="0.45">
      <c r="A70" s="197" t="s">
        <v>290</v>
      </c>
      <c r="B70" s="9"/>
      <c r="C70" s="9"/>
      <c r="D70" s="9"/>
      <c r="E70" s="9"/>
      <c r="F70" s="9"/>
      <c r="G70" s="9"/>
      <c r="H70" s="100">
        <v>-11</v>
      </c>
      <c r="I70" s="836">
        <f>-H70-H71</f>
        <v>13.5</v>
      </c>
      <c r="J70" s="202"/>
      <c r="M70" s="280"/>
    </row>
    <row r="71" spans="1:14" x14ac:dyDescent="0.45">
      <c r="A71" s="12" t="s">
        <v>291</v>
      </c>
      <c r="B71" s="13"/>
      <c r="C71" s="13"/>
      <c r="D71" s="13"/>
      <c r="E71" s="13"/>
      <c r="F71" s="13"/>
      <c r="G71" s="13"/>
      <c r="H71" s="100">
        <v>-2.5</v>
      </c>
      <c r="I71" s="836"/>
      <c r="J71" s="202"/>
      <c r="M71" s="280"/>
      <c r="N71" s="280"/>
    </row>
    <row r="72" spans="1:14" x14ac:dyDescent="0.45">
      <c r="A72" s="204" t="s">
        <v>287</v>
      </c>
      <c r="B72" s="561"/>
      <c r="C72" s="9"/>
      <c r="D72" s="9"/>
      <c r="E72" s="9"/>
      <c r="F72" s="9"/>
      <c r="G72" s="9"/>
      <c r="H72" s="10">
        <f>SUM(H69:H71)</f>
        <v>210.42857142857139</v>
      </c>
      <c r="I72" s="15"/>
      <c r="J72" s="9"/>
    </row>
    <row r="73" spans="1:14" x14ac:dyDescent="0.45">
      <c r="A73" s="197" t="s">
        <v>292</v>
      </c>
      <c r="B73" s="9"/>
      <c r="C73" s="9"/>
      <c r="D73" s="9"/>
      <c r="E73" s="9"/>
      <c r="F73" s="9"/>
      <c r="G73" s="9"/>
      <c r="H73" s="100">
        <v>0</v>
      </c>
      <c r="I73" s="33"/>
      <c r="J73" s="9"/>
    </row>
    <row r="74" spans="1:14" x14ac:dyDescent="0.45">
      <c r="A74" s="21" t="s">
        <v>289</v>
      </c>
      <c r="B74" s="190"/>
      <c r="C74" s="190"/>
      <c r="D74" s="190"/>
      <c r="E74" s="13"/>
      <c r="F74" s="13"/>
      <c r="G74" s="13"/>
      <c r="H74" s="100">
        <v>-7.5</v>
      </c>
      <c r="I74" s="199">
        <f t="shared" ref="I74" si="1">-H74</f>
        <v>7.5</v>
      </c>
      <c r="J74" s="25"/>
    </row>
    <row r="75" spans="1:14" x14ac:dyDescent="0.45">
      <c r="A75" s="562" t="s">
        <v>288</v>
      </c>
      <c r="B75" s="281"/>
      <c r="C75" s="281"/>
      <c r="D75" s="281"/>
      <c r="E75" s="13"/>
      <c r="F75" s="13" t="s">
        <v>18</v>
      </c>
      <c r="G75" s="208"/>
      <c r="H75" s="282">
        <f>SUM(H72:H74)</f>
        <v>202.92857142857139</v>
      </c>
      <c r="I75" s="26">
        <f>SUM(I62:I74)</f>
        <v>57.964285714285715</v>
      </c>
      <c r="J75" s="25"/>
    </row>
    <row r="76" spans="1:14" x14ac:dyDescent="0.45">
      <c r="A76" s="855"/>
      <c r="B76" s="855"/>
      <c r="C76" s="855"/>
      <c r="D76" s="855"/>
      <c r="E76" s="855"/>
      <c r="F76" s="855"/>
      <c r="G76" s="855"/>
      <c r="H76" s="855"/>
      <c r="I76" s="855"/>
    </row>
    <row r="77" spans="1:14" ht="15.75" x14ac:dyDescent="0.45">
      <c r="A77" s="218" t="s">
        <v>19</v>
      </c>
      <c r="B77" s="219"/>
      <c r="C77" s="219"/>
      <c r="D77" s="219"/>
      <c r="E77" s="220"/>
      <c r="F77" s="221"/>
      <c r="G77" s="221"/>
      <c r="H77" s="221"/>
      <c r="I77" s="222"/>
      <c r="J77" s="843" t="s">
        <v>47</v>
      </c>
    </row>
    <row r="78" spans="1:14" x14ac:dyDescent="0.45">
      <c r="A78" s="68" t="s">
        <v>203</v>
      </c>
      <c r="B78" s="69"/>
      <c r="C78" s="69"/>
      <c r="D78" s="69"/>
      <c r="E78" s="113"/>
      <c r="F78" s="223" t="s">
        <v>18</v>
      </c>
      <c r="G78" s="223" t="s">
        <v>20</v>
      </c>
      <c r="H78" s="224" t="s">
        <v>49</v>
      </c>
      <c r="I78" s="225" t="s">
        <v>50</v>
      </c>
      <c r="J78" s="844"/>
    </row>
    <row r="79" spans="1:14" x14ac:dyDescent="0.45">
      <c r="A79" s="226"/>
      <c r="B79" s="110"/>
      <c r="C79" s="110"/>
      <c r="D79" s="110"/>
      <c r="E79" s="109"/>
      <c r="F79" s="227"/>
      <c r="G79" s="227"/>
      <c r="H79" s="228"/>
      <c r="I79" s="229"/>
      <c r="J79" s="844"/>
    </row>
    <row r="80" spans="1:14" x14ac:dyDescent="0.45">
      <c r="A80" s="203" t="s">
        <v>21</v>
      </c>
      <c r="B80" s="189"/>
      <c r="C80" s="189"/>
      <c r="D80" s="189"/>
      <c r="E80" s="9"/>
      <c r="F80" s="27">
        <f>H75</f>
        <v>202.92857142857139</v>
      </c>
      <c r="G80" s="28">
        <f>F80/F80</f>
        <v>1</v>
      </c>
      <c r="H80" s="198">
        <f>G80*H$52</f>
        <v>0.29569999999999996</v>
      </c>
      <c r="I80" s="29">
        <f>G80*(1+H80)</f>
        <v>1.2957000000000001</v>
      </c>
      <c r="J80" s="844"/>
    </row>
    <row r="81" spans="1:16" x14ac:dyDescent="0.45">
      <c r="A81" s="8" t="s">
        <v>22</v>
      </c>
      <c r="B81" s="189"/>
      <c r="C81" s="189"/>
      <c r="D81" s="189"/>
      <c r="E81" s="9"/>
      <c r="F81" s="30"/>
      <c r="G81" s="31"/>
      <c r="H81" s="198"/>
      <c r="I81" s="29"/>
      <c r="J81" s="844"/>
    </row>
    <row r="82" spans="1:16" x14ac:dyDescent="0.45">
      <c r="A82" s="204" t="s">
        <v>118</v>
      </c>
      <c r="B82" s="9"/>
      <c r="C82" s="9"/>
      <c r="D82" s="9"/>
      <c r="E82" s="9"/>
      <c r="F82" s="30"/>
      <c r="G82" s="31"/>
      <c r="H82" s="198"/>
      <c r="I82" s="29"/>
      <c r="J82" s="845"/>
    </row>
    <row r="83" spans="1:16" x14ac:dyDescent="0.45">
      <c r="A83" s="197" t="s">
        <v>119</v>
      </c>
      <c r="B83" s="9"/>
      <c r="C83" s="9"/>
      <c r="D83" s="9"/>
      <c r="E83" s="9"/>
      <c r="F83" s="30">
        <f>I65</f>
        <v>11.214285714285714</v>
      </c>
      <c r="G83" s="31">
        <f>F83/F$80</f>
        <v>5.5262231608588536E-2</v>
      </c>
      <c r="H83" s="198">
        <f>H80</f>
        <v>0.29569999999999996</v>
      </c>
      <c r="I83" s="29">
        <f t="shared" ref="I83:I90" si="2">G83*(1+H83)</f>
        <v>7.1603273495248171E-2</v>
      </c>
      <c r="J83" s="253">
        <v>0</v>
      </c>
      <c r="M83" s="330">
        <f>IF($J83=0,$I83,0)</f>
        <v>7.1603273495248171E-2</v>
      </c>
      <c r="N83" s="330">
        <f>IF($J83=1,$I83,0)</f>
        <v>0</v>
      </c>
      <c r="O83" s="330">
        <f>IF($J83=2,$I83,0)</f>
        <v>0</v>
      </c>
      <c r="P83" s="330">
        <f>IF($J83=3,$I83,0)</f>
        <v>0</v>
      </c>
    </row>
    <row r="84" spans="1:16" x14ac:dyDescent="0.45">
      <c r="A84" s="197" t="s">
        <v>122</v>
      </c>
      <c r="B84" s="9"/>
      <c r="C84" s="9"/>
      <c r="D84" s="9"/>
      <c r="E84" s="9"/>
      <c r="F84" s="30">
        <f>I67</f>
        <v>25.75</v>
      </c>
      <c r="G84" s="31">
        <f t="shared" ref="G84:G86" si="3">F84/F$80</f>
        <v>0.12689193945793736</v>
      </c>
      <c r="H84" s="198">
        <f>H80</f>
        <v>0.29569999999999996</v>
      </c>
      <c r="I84" s="29">
        <f t="shared" si="2"/>
        <v>0.16441388595564946</v>
      </c>
      <c r="J84" s="253">
        <v>0</v>
      </c>
      <c r="M84" s="330">
        <f t="shared" ref="M84:M91" si="4">IF($J84=0,$I84,0)</f>
        <v>0.16441388595564946</v>
      </c>
      <c r="N84" s="330">
        <f t="shared" ref="N84:N91" si="5">IF($J84=1,$I84,0)</f>
        <v>0</v>
      </c>
      <c r="O84" s="330">
        <f t="shared" ref="O84:O91" si="6">IF($J84=2,$I84,0)</f>
        <v>0</v>
      </c>
      <c r="P84" s="330">
        <f t="shared" ref="P84:P91" si="7">IF($J84=3,$I84,0)</f>
        <v>0</v>
      </c>
    </row>
    <row r="85" spans="1:16" x14ac:dyDescent="0.45">
      <c r="A85" s="197" t="s">
        <v>123</v>
      </c>
      <c r="B85" s="9"/>
      <c r="C85" s="9"/>
      <c r="D85" s="9"/>
      <c r="E85" s="9"/>
      <c r="F85" s="30">
        <f>I70</f>
        <v>13.5</v>
      </c>
      <c r="G85" s="31">
        <f t="shared" si="3"/>
        <v>6.6525871172122511E-2</v>
      </c>
      <c r="H85" s="198">
        <f>H80</f>
        <v>0.29569999999999996</v>
      </c>
      <c r="I85" s="29">
        <f t="shared" si="2"/>
        <v>8.619757127771914E-2</v>
      </c>
      <c r="J85" s="253">
        <v>0</v>
      </c>
      <c r="M85" s="330">
        <f t="shared" si="4"/>
        <v>8.619757127771914E-2</v>
      </c>
      <c r="N85" s="330">
        <f t="shared" si="5"/>
        <v>0</v>
      </c>
      <c r="O85" s="330">
        <f t="shared" si="6"/>
        <v>0</v>
      </c>
      <c r="P85" s="330">
        <f t="shared" si="7"/>
        <v>0</v>
      </c>
    </row>
    <row r="86" spans="1:16" x14ac:dyDescent="0.45">
      <c r="A86" s="197" t="s">
        <v>155</v>
      </c>
      <c r="B86" s="9"/>
      <c r="C86" s="9"/>
      <c r="D86" s="9"/>
      <c r="E86" s="9"/>
      <c r="F86" s="30">
        <f>I74</f>
        <v>7.5</v>
      </c>
      <c r="G86" s="31">
        <f t="shared" si="3"/>
        <v>3.6958817317845838E-2</v>
      </c>
      <c r="H86" s="198">
        <f>H80</f>
        <v>0.29569999999999996</v>
      </c>
      <c r="I86" s="29">
        <f t="shared" si="2"/>
        <v>4.7887539598732855E-2</v>
      </c>
      <c r="J86" s="253">
        <v>0</v>
      </c>
      <c r="M86" s="330">
        <f t="shared" si="4"/>
        <v>4.7887539598732855E-2</v>
      </c>
      <c r="N86" s="330">
        <f t="shared" si="5"/>
        <v>0</v>
      </c>
      <c r="O86" s="330">
        <f t="shared" si="6"/>
        <v>0</v>
      </c>
      <c r="P86" s="330">
        <f t="shared" si="7"/>
        <v>0</v>
      </c>
    </row>
    <row r="87" spans="1:16" x14ac:dyDescent="0.45">
      <c r="A87" s="204" t="s">
        <v>124</v>
      </c>
      <c r="B87" s="9"/>
      <c r="C87" s="9"/>
      <c r="D87" s="9"/>
      <c r="E87" s="9"/>
      <c r="F87" s="30"/>
      <c r="G87" s="31"/>
      <c r="H87" s="198"/>
      <c r="I87" s="29"/>
      <c r="J87" s="254"/>
      <c r="M87" s="330">
        <f t="shared" si="4"/>
        <v>0</v>
      </c>
      <c r="N87" s="330">
        <f t="shared" si="5"/>
        <v>0</v>
      </c>
      <c r="O87" s="330">
        <f t="shared" si="6"/>
        <v>0</v>
      </c>
      <c r="P87" s="330">
        <f t="shared" si="7"/>
        <v>0</v>
      </c>
    </row>
    <row r="88" spans="1:16" x14ac:dyDescent="0.45">
      <c r="A88" s="204"/>
      <c r="B88" s="9"/>
      <c r="C88" s="506" t="s">
        <v>71</v>
      </c>
      <c r="D88" s="896" t="s">
        <v>263</v>
      </c>
      <c r="E88" s="896"/>
      <c r="F88" s="30"/>
      <c r="G88" s="31"/>
      <c r="H88" s="198"/>
      <c r="I88" s="29"/>
      <c r="J88" s="254"/>
      <c r="M88" s="330"/>
      <c r="N88" s="330"/>
      <c r="O88" s="330"/>
      <c r="P88" s="330"/>
    </row>
    <row r="89" spans="1:16" x14ac:dyDescent="0.45">
      <c r="A89" s="197" t="s">
        <v>125</v>
      </c>
      <c r="B89" s="9"/>
      <c r="C89" s="507">
        <v>3.5</v>
      </c>
      <c r="D89" s="507">
        <v>4.33</v>
      </c>
      <c r="E89" s="508">
        <v>0.95</v>
      </c>
      <c r="F89" s="34">
        <f>(C89*(1-E89)+D89*E89)*5</f>
        <v>21.442499999999999</v>
      </c>
      <c r="G89" s="31">
        <f>F89/F$80</f>
        <v>0.10566525871172124</v>
      </c>
      <c r="H89" s="198">
        <f>H57</f>
        <v>0.29069999999999996</v>
      </c>
      <c r="I89" s="29">
        <f t="shared" si="2"/>
        <v>0.13638214941921858</v>
      </c>
      <c r="J89" s="253">
        <v>0</v>
      </c>
      <c r="M89" s="330">
        <f t="shared" si="4"/>
        <v>0.13638214941921858</v>
      </c>
      <c r="N89" s="330">
        <f t="shared" si="5"/>
        <v>0</v>
      </c>
      <c r="O89" s="330">
        <f t="shared" si="6"/>
        <v>0</v>
      </c>
      <c r="P89" s="330">
        <f t="shared" si="7"/>
        <v>0</v>
      </c>
    </row>
    <row r="90" spans="1:16" x14ac:dyDescent="0.45">
      <c r="A90" s="197" t="s">
        <v>126</v>
      </c>
      <c r="B90" s="9"/>
      <c r="C90" s="507">
        <v>3.5</v>
      </c>
      <c r="D90" s="507">
        <v>4.33</v>
      </c>
      <c r="E90" s="508">
        <v>0.8</v>
      </c>
      <c r="F90" s="34">
        <f>(C90*(1-E90)+D90*E90)*5</f>
        <v>20.820000000000004</v>
      </c>
      <c r="G90" s="31">
        <f>F90/F$80</f>
        <v>0.10259767687434006</v>
      </c>
      <c r="H90" s="198">
        <f>H57</f>
        <v>0.29069999999999996</v>
      </c>
      <c r="I90" s="29">
        <f t="shared" si="2"/>
        <v>0.1324228215417107</v>
      </c>
      <c r="J90" s="253">
        <v>0</v>
      </c>
      <c r="M90" s="330">
        <f t="shared" si="4"/>
        <v>0.1324228215417107</v>
      </c>
      <c r="N90" s="330">
        <f t="shared" si="5"/>
        <v>0</v>
      </c>
      <c r="O90" s="330">
        <f t="shared" si="6"/>
        <v>0</v>
      </c>
      <c r="P90" s="330">
        <f t="shared" si="7"/>
        <v>0</v>
      </c>
    </row>
    <row r="91" spans="1:16" ht="14.65" thickBot="1" x14ac:dyDescent="0.5">
      <c r="A91" s="36" t="s">
        <v>127</v>
      </c>
      <c r="B91" s="191"/>
      <c r="C91" s="191"/>
      <c r="D91" s="191"/>
      <c r="E91" s="13"/>
      <c r="F91" s="13"/>
      <c r="G91" s="13"/>
      <c r="H91" s="208"/>
      <c r="I91" s="313">
        <v>0.02</v>
      </c>
      <c r="J91" s="380">
        <v>0</v>
      </c>
      <c r="M91" s="330">
        <f t="shared" si="4"/>
        <v>0.02</v>
      </c>
      <c r="N91" s="330">
        <f t="shared" si="5"/>
        <v>0</v>
      </c>
      <c r="O91" s="330">
        <f t="shared" si="6"/>
        <v>0</v>
      </c>
      <c r="P91" s="330">
        <f t="shared" si="7"/>
        <v>0</v>
      </c>
    </row>
    <row r="92" spans="1:16" x14ac:dyDescent="0.45">
      <c r="A92" s="230" t="s">
        <v>23</v>
      </c>
      <c r="B92" s="231"/>
      <c r="C92" s="231"/>
      <c r="D92" s="231"/>
      <c r="E92" s="17"/>
      <c r="F92" s="17"/>
      <c r="G92" s="17"/>
      <c r="H92" s="206"/>
      <c r="I92" s="35">
        <f>SUM(I80:I91)</f>
        <v>1.9546072412882789</v>
      </c>
      <c r="J92" s="252"/>
      <c r="M92" s="330">
        <f>SUM(M83:M91)</f>
        <v>0.65890724128827893</v>
      </c>
      <c r="N92" s="330">
        <f>SUM(N83:N91)</f>
        <v>0</v>
      </c>
      <c r="O92" s="330">
        <f>SUM(O83:O91)</f>
        <v>0</v>
      </c>
      <c r="P92" s="330">
        <f>SUM(P83:P91)</f>
        <v>0</v>
      </c>
    </row>
    <row r="93" spans="1:16" x14ac:dyDescent="0.45">
      <c r="A93" s="36" t="s">
        <v>24</v>
      </c>
      <c r="B93" s="208"/>
      <c r="C93" s="208"/>
      <c r="D93" s="208"/>
      <c r="E93" s="208"/>
      <c r="F93" s="208"/>
      <c r="G93" s="208"/>
      <c r="H93" s="208"/>
      <c r="I93" s="509">
        <f>-G80</f>
        <v>-1</v>
      </c>
      <c r="J93" s="249"/>
      <c r="M93" s="330"/>
      <c r="N93" s="330"/>
      <c r="O93" s="330"/>
      <c r="P93" s="330"/>
    </row>
    <row r="94" spans="1:16" x14ac:dyDescent="0.45">
      <c r="A94" s="237" t="s">
        <v>143</v>
      </c>
      <c r="B94" s="233"/>
      <c r="C94" s="233"/>
      <c r="D94" s="233"/>
      <c r="E94" s="5"/>
      <c r="F94" s="5"/>
      <c r="G94" s="5"/>
      <c r="H94" s="37"/>
      <c r="I94" s="32">
        <f>SUM(I92:I93)</f>
        <v>0.9546072412882789</v>
      </c>
      <c r="J94" s="249"/>
      <c r="M94" s="330"/>
      <c r="N94" s="330"/>
      <c r="O94" s="330"/>
      <c r="P94" s="330"/>
    </row>
    <row r="95" spans="1:16" x14ac:dyDescent="0.45">
      <c r="A95" s="232" t="s">
        <v>128</v>
      </c>
      <c r="B95" s="233"/>
      <c r="C95" s="233"/>
      <c r="D95" s="233"/>
      <c r="E95" s="5"/>
      <c r="F95" s="5"/>
      <c r="G95" s="5"/>
      <c r="H95" s="37"/>
      <c r="I95" s="32">
        <f>H80</f>
        <v>0.29569999999999996</v>
      </c>
      <c r="J95" s="250"/>
      <c r="M95" s="330"/>
      <c r="N95" s="330"/>
      <c r="O95" s="330"/>
      <c r="P95" s="330"/>
    </row>
    <row r="96" spans="1:16" x14ac:dyDescent="0.45">
      <c r="A96" s="234" t="s">
        <v>129</v>
      </c>
      <c r="B96" s="235"/>
      <c r="C96" s="235"/>
      <c r="D96" s="235"/>
      <c r="E96" s="188"/>
      <c r="F96" s="188"/>
      <c r="G96" s="188"/>
      <c r="H96" s="37"/>
      <c r="I96" s="236">
        <f>I94-I95</f>
        <v>0.65890724128827893</v>
      </c>
      <c r="J96" s="251"/>
      <c r="M96" s="330"/>
      <c r="N96" s="330"/>
      <c r="O96" s="330"/>
      <c r="P96" s="330"/>
    </row>
    <row r="97" spans="1:16" x14ac:dyDescent="0.45">
      <c r="A97" s="3"/>
      <c r="B97" s="3"/>
      <c r="C97" s="3"/>
      <c r="D97" s="3"/>
      <c r="E97" s="3"/>
      <c r="F97" s="3"/>
      <c r="G97" s="3"/>
      <c r="H97" s="3"/>
      <c r="I97" s="3"/>
      <c r="J97" s="3"/>
      <c r="M97" s="330"/>
      <c r="N97" s="330"/>
      <c r="O97" s="330"/>
      <c r="P97" s="330"/>
    </row>
    <row r="98" spans="1:16" x14ac:dyDescent="0.45">
      <c r="A98" s="846" t="s">
        <v>135</v>
      </c>
      <c r="B98" s="847"/>
      <c r="C98" s="847"/>
      <c r="D98" s="847"/>
      <c r="E98" s="847"/>
      <c r="F98" s="847"/>
      <c r="G98" s="847"/>
      <c r="H98" s="847"/>
      <c r="I98" s="848" t="s">
        <v>147</v>
      </c>
      <c r="J98" s="3"/>
      <c r="M98" s="330"/>
      <c r="N98" s="330"/>
      <c r="O98" s="330"/>
      <c r="P98" s="330"/>
    </row>
    <row r="99" spans="1:16" x14ac:dyDescent="0.45">
      <c r="A99" s="851" t="s">
        <v>136</v>
      </c>
      <c r="B99" s="852"/>
      <c r="C99" s="852"/>
      <c r="D99" s="852"/>
      <c r="E99" s="852"/>
      <c r="F99" s="852"/>
      <c r="G99" s="852"/>
      <c r="H99" s="852"/>
      <c r="I99" s="849"/>
      <c r="J99" s="3"/>
      <c r="M99" s="330"/>
      <c r="N99" s="330"/>
      <c r="O99" s="330"/>
      <c r="P99" s="330"/>
    </row>
    <row r="100" spans="1:16" x14ac:dyDescent="0.45">
      <c r="A100" s="853"/>
      <c r="B100" s="854"/>
      <c r="C100" s="854"/>
      <c r="D100" s="854"/>
      <c r="E100" s="854"/>
      <c r="F100" s="854"/>
      <c r="G100" s="854"/>
      <c r="H100" s="854"/>
      <c r="I100" s="850"/>
      <c r="J100" s="3"/>
      <c r="M100" s="330"/>
      <c r="N100" s="330"/>
      <c r="O100" s="330"/>
      <c r="P100" s="330"/>
    </row>
    <row r="101" spans="1:16" x14ac:dyDescent="0.45">
      <c r="A101" s="255" t="s">
        <v>131</v>
      </c>
      <c r="B101" s="256"/>
      <c r="C101" s="206"/>
      <c r="D101" s="206"/>
      <c r="E101" s="206"/>
      <c r="F101" s="206"/>
      <c r="G101" s="206"/>
      <c r="H101" s="206"/>
      <c r="I101" s="257">
        <f>M92</f>
        <v>0.65890724128827893</v>
      </c>
      <c r="J101" s="3"/>
      <c r="M101" s="330"/>
      <c r="N101" s="330"/>
      <c r="O101" s="330"/>
      <c r="P101" s="330"/>
    </row>
    <row r="102" spans="1:16" x14ac:dyDescent="0.45">
      <c r="A102" s="258" t="s">
        <v>132</v>
      </c>
      <c r="B102" s="217"/>
      <c r="C102" s="3"/>
      <c r="D102" s="3"/>
      <c r="E102" s="3"/>
      <c r="F102" s="3"/>
      <c r="G102" s="3"/>
      <c r="H102" s="3"/>
      <c r="I102" s="259">
        <f>N92</f>
        <v>0</v>
      </c>
      <c r="J102" s="3"/>
      <c r="M102" s="330"/>
      <c r="N102" s="330"/>
      <c r="O102" s="330"/>
      <c r="P102" s="330"/>
    </row>
    <row r="103" spans="1:16" x14ac:dyDescent="0.45">
      <c r="A103" s="258" t="s">
        <v>133</v>
      </c>
      <c r="B103" s="217"/>
      <c r="C103" s="3"/>
      <c r="D103" s="3"/>
      <c r="E103" s="3"/>
      <c r="F103" s="3"/>
      <c r="G103" s="3"/>
      <c r="H103" s="3"/>
      <c r="I103" s="259">
        <f>O92</f>
        <v>0</v>
      </c>
      <c r="J103" s="3"/>
      <c r="M103" s="330"/>
      <c r="N103" s="330"/>
      <c r="O103" s="330"/>
      <c r="P103" s="330"/>
    </row>
    <row r="104" spans="1:16" x14ac:dyDescent="0.45">
      <c r="A104" s="205" t="s">
        <v>228</v>
      </c>
      <c r="B104" s="260"/>
      <c r="C104" s="208"/>
      <c r="D104" s="208"/>
      <c r="E104" s="208"/>
      <c r="F104" s="208"/>
      <c r="G104" s="208"/>
      <c r="H104" s="208"/>
      <c r="I104" s="261">
        <f>P92</f>
        <v>0</v>
      </c>
      <c r="J104" s="3"/>
      <c r="M104" s="330"/>
      <c r="N104" s="330"/>
      <c r="O104" s="330"/>
      <c r="P104" s="330"/>
    </row>
    <row r="105" spans="1:16" x14ac:dyDescent="0.45">
      <c r="A105" s="262" t="s">
        <v>148</v>
      </c>
      <c r="B105" s="263"/>
      <c r="C105" s="264"/>
      <c r="D105" s="264"/>
      <c r="E105" s="264"/>
      <c r="F105" s="264"/>
      <c r="G105" s="264"/>
      <c r="H105" s="264"/>
      <c r="I105" s="265">
        <f>SUM(I101:I104)</f>
        <v>0.65890724128827893</v>
      </c>
      <c r="J105" s="3"/>
      <c r="M105" s="330"/>
      <c r="N105" s="330"/>
      <c r="O105" s="330"/>
      <c r="P105" s="330"/>
    </row>
    <row r="106" spans="1:16" x14ac:dyDescent="0.45">
      <c r="A106" s="842"/>
      <c r="B106" s="842"/>
      <c r="C106" s="842"/>
      <c r="D106" s="842"/>
      <c r="E106" s="842"/>
      <c r="F106" s="842"/>
      <c r="G106" s="842"/>
      <c r="H106" s="842"/>
      <c r="I106" s="842"/>
      <c r="M106" s="330"/>
      <c r="N106" s="330"/>
      <c r="O106" s="330"/>
      <c r="P106" s="330"/>
    </row>
    <row r="107" spans="1:16" x14ac:dyDescent="0.45">
      <c r="A107" s="803" t="s">
        <v>141</v>
      </c>
      <c r="B107" s="804"/>
      <c r="C107" s="804"/>
      <c r="D107" s="804"/>
      <c r="E107" s="804"/>
      <c r="F107" s="804"/>
      <c r="G107" s="804"/>
      <c r="H107" s="804"/>
      <c r="I107" s="805"/>
      <c r="M107" s="330"/>
      <c r="N107" s="330"/>
      <c r="O107" s="330"/>
      <c r="P107" s="330"/>
    </row>
    <row r="108" spans="1:16" x14ac:dyDescent="0.45">
      <c r="A108" s="38" t="s">
        <v>25</v>
      </c>
      <c r="B108" s="39"/>
      <c r="C108" s="39"/>
      <c r="D108" s="39"/>
      <c r="E108" s="39"/>
      <c r="F108" s="39"/>
      <c r="G108" s="37"/>
      <c r="H108" s="39"/>
      <c r="I108" s="40"/>
      <c r="M108" s="330"/>
      <c r="N108" s="330"/>
      <c r="O108" s="330"/>
      <c r="P108" s="330"/>
    </row>
    <row r="109" spans="1:16" x14ac:dyDescent="0.45">
      <c r="A109" s="41" t="s">
        <v>26</v>
      </c>
      <c r="B109" s="42"/>
      <c r="C109" s="246">
        <v>39</v>
      </c>
      <c r="D109" s="43" t="s">
        <v>27</v>
      </c>
      <c r="E109" s="42" t="s">
        <v>187</v>
      </c>
      <c r="F109" s="42"/>
      <c r="G109" s="206"/>
      <c r="H109" s="244">
        <v>10</v>
      </c>
      <c r="I109" s="43" t="s">
        <v>270</v>
      </c>
      <c r="M109" s="330"/>
      <c r="N109" s="330"/>
      <c r="O109" s="330"/>
      <c r="P109" s="330"/>
    </row>
    <row r="110" spans="1:16" x14ac:dyDescent="0.45">
      <c r="A110" s="44" t="s">
        <v>29</v>
      </c>
      <c r="B110" s="45"/>
      <c r="C110" s="247">
        <v>40</v>
      </c>
      <c r="D110" s="46" t="s">
        <v>27</v>
      </c>
      <c r="E110" s="45" t="s">
        <v>188</v>
      </c>
      <c r="F110" s="45"/>
      <c r="G110" s="208"/>
      <c r="H110" s="245">
        <v>12</v>
      </c>
      <c r="I110" s="46" t="s">
        <v>271</v>
      </c>
      <c r="M110" s="330"/>
      <c r="N110" s="330"/>
      <c r="O110" s="330"/>
      <c r="P110" s="330"/>
    </row>
    <row r="111" spans="1:16" x14ac:dyDescent="0.45">
      <c r="A111" s="44"/>
      <c r="B111" s="45"/>
      <c r="C111" s="45"/>
      <c r="D111" s="46"/>
      <c r="E111" s="45"/>
      <c r="F111" s="45"/>
      <c r="G111" s="208"/>
      <c r="H111" s="47"/>
      <c r="I111" s="46"/>
      <c r="M111" s="330"/>
      <c r="N111" s="330"/>
      <c r="O111" s="330"/>
      <c r="P111" s="330"/>
    </row>
    <row r="112" spans="1:16" x14ac:dyDescent="0.45">
      <c r="A112" s="44" t="s">
        <v>30</v>
      </c>
      <c r="B112" s="45"/>
      <c r="C112" s="48">
        <f>C109/C110</f>
        <v>0.97499999999999998</v>
      </c>
      <c r="D112" s="46"/>
      <c r="E112" s="45" t="s">
        <v>138</v>
      </c>
      <c r="F112" s="45"/>
      <c r="G112" s="208"/>
      <c r="H112" s="48">
        <f>H109/H110</f>
        <v>0.83333333333333337</v>
      </c>
      <c r="I112" s="46"/>
      <c r="M112" s="330"/>
      <c r="N112" s="330"/>
      <c r="O112" s="330"/>
      <c r="P112" s="330"/>
    </row>
    <row r="113" spans="1:16" x14ac:dyDescent="0.45">
      <c r="A113" s="49"/>
      <c r="B113" s="49"/>
      <c r="C113" s="49"/>
      <c r="D113" s="49"/>
      <c r="E113" s="49"/>
      <c r="F113" s="49"/>
      <c r="G113" s="49"/>
      <c r="H113" s="49"/>
      <c r="M113" s="330"/>
      <c r="N113" s="330"/>
      <c r="O113" s="330"/>
      <c r="P113" s="330"/>
    </row>
    <row r="114" spans="1:16" x14ac:dyDescent="0.45">
      <c r="A114" s="818"/>
      <c r="B114" s="819"/>
      <c r="C114" s="820"/>
      <c r="D114" s="443"/>
      <c r="E114" s="50" t="s">
        <v>32</v>
      </c>
      <c r="F114" s="50" t="s">
        <v>33</v>
      </c>
      <c r="G114" s="50" t="s">
        <v>34</v>
      </c>
      <c r="H114" s="50" t="s">
        <v>35</v>
      </c>
      <c r="I114" s="443" t="s">
        <v>23</v>
      </c>
      <c r="M114" s="330"/>
      <c r="N114" s="330"/>
      <c r="O114" s="330"/>
      <c r="P114" s="330"/>
    </row>
    <row r="115" spans="1:16" x14ac:dyDescent="0.45">
      <c r="A115" s="821" t="s">
        <v>140</v>
      </c>
      <c r="B115" s="822"/>
      <c r="C115" s="822"/>
      <c r="D115" s="823"/>
      <c r="E115" s="52">
        <f>I101</f>
        <v>0.65890724128827893</v>
      </c>
      <c r="F115" s="52">
        <f>I102</f>
        <v>0</v>
      </c>
      <c r="G115" s="52">
        <f>I103</f>
        <v>0</v>
      </c>
      <c r="H115" s="52">
        <f>I104</f>
        <v>0</v>
      </c>
      <c r="I115" s="53">
        <f>SUM(E115:H115)</f>
        <v>0.65890724128827893</v>
      </c>
      <c r="M115" s="330"/>
      <c r="N115" s="330"/>
      <c r="O115" s="330"/>
      <c r="P115" s="330"/>
    </row>
    <row r="116" spans="1:16" x14ac:dyDescent="0.45">
      <c r="A116" s="440" t="s">
        <v>37</v>
      </c>
      <c r="B116" s="441"/>
      <c r="C116" s="441"/>
      <c r="D116" s="442"/>
      <c r="E116" s="54"/>
      <c r="F116" s="55">
        <f>C112</f>
        <v>0.97499999999999998</v>
      </c>
      <c r="G116" s="54"/>
      <c r="H116" s="55">
        <f>C112</f>
        <v>0.97499999999999998</v>
      </c>
      <c r="I116" s="54"/>
      <c r="M116" s="330"/>
      <c r="N116" s="330"/>
      <c r="O116" s="330"/>
      <c r="P116" s="330"/>
    </row>
    <row r="117" spans="1:16" ht="14.65" thickBot="1" x14ac:dyDescent="0.5">
      <c r="A117" s="815" t="s">
        <v>38</v>
      </c>
      <c r="B117" s="816"/>
      <c r="C117" s="816"/>
      <c r="D117" s="817"/>
      <c r="E117" s="56"/>
      <c r="F117" s="56"/>
      <c r="G117" s="57">
        <f>H112</f>
        <v>0.83333333333333337</v>
      </c>
      <c r="H117" s="57">
        <f>H112</f>
        <v>0.83333333333333337</v>
      </c>
      <c r="I117" s="56"/>
      <c r="M117" s="330"/>
      <c r="N117" s="330"/>
      <c r="O117" s="330"/>
      <c r="P117" s="330"/>
    </row>
    <row r="118" spans="1:16" x14ac:dyDescent="0.45">
      <c r="A118" s="809" t="s">
        <v>39</v>
      </c>
      <c r="B118" s="810"/>
      <c r="C118" s="810"/>
      <c r="D118" s="811"/>
      <c r="E118" s="58">
        <f>E115</f>
        <v>0.65890724128827893</v>
      </c>
      <c r="F118" s="58">
        <f>F115*F116</f>
        <v>0</v>
      </c>
      <c r="G118" s="58">
        <f>G115*G117</f>
        <v>0</v>
      </c>
      <c r="H118" s="58">
        <f>H115*H116*H117</f>
        <v>0</v>
      </c>
      <c r="I118" s="59">
        <f>SUM(E118:H118)</f>
        <v>0.65890724128827893</v>
      </c>
      <c r="M118" s="330"/>
      <c r="N118" s="330"/>
      <c r="O118" s="330"/>
      <c r="P118" s="330"/>
    </row>
    <row r="119" spans="1:16" ht="15.75" x14ac:dyDescent="0.5">
      <c r="A119" s="209" t="s">
        <v>40</v>
      </c>
      <c r="B119" s="210"/>
      <c r="C119" s="210"/>
      <c r="D119" s="210"/>
      <c r="E119" s="211"/>
      <c r="F119" s="212"/>
      <c r="G119" s="211"/>
      <c r="H119" s="211"/>
      <c r="I119" s="213">
        <f>SUM(I118:I118)</f>
        <v>0.65890724128827893</v>
      </c>
      <c r="M119" s="330"/>
      <c r="N119" s="330"/>
      <c r="O119" s="330"/>
      <c r="P119" s="330"/>
    </row>
    <row r="120" spans="1:16" x14ac:dyDescent="0.45">
      <c r="A120" s="842"/>
      <c r="B120" s="842"/>
      <c r="C120" s="842"/>
      <c r="D120" s="842"/>
      <c r="E120" s="842"/>
      <c r="F120" s="842"/>
      <c r="G120" s="842"/>
      <c r="H120" s="842"/>
      <c r="I120" s="842"/>
      <c r="M120" s="330"/>
      <c r="N120" s="330"/>
      <c r="O120" s="330"/>
      <c r="P120" s="330"/>
    </row>
    <row r="121" spans="1:16" x14ac:dyDescent="0.45">
      <c r="A121" s="797" t="s">
        <v>208</v>
      </c>
      <c r="B121" s="798"/>
      <c r="C121" s="798"/>
      <c r="D121" s="798"/>
      <c r="E121" s="798"/>
      <c r="F121" s="798"/>
      <c r="G121" s="798"/>
      <c r="H121" s="798"/>
      <c r="I121" s="799"/>
      <c r="M121" s="330"/>
      <c r="N121" s="330"/>
      <c r="O121" s="330"/>
      <c r="P121" s="330"/>
    </row>
    <row r="122" spans="1:16" x14ac:dyDescent="0.45">
      <c r="A122" s="800"/>
      <c r="B122" s="801"/>
      <c r="C122" s="801"/>
      <c r="D122" s="801"/>
      <c r="E122" s="801"/>
      <c r="F122" s="801"/>
      <c r="G122" s="801"/>
      <c r="H122" s="801"/>
      <c r="I122" s="802"/>
      <c r="M122" s="330"/>
      <c r="N122" s="330"/>
      <c r="O122" s="330"/>
      <c r="P122" s="330"/>
    </row>
    <row r="123" spans="1:16" x14ac:dyDescent="0.45">
      <c r="A123" s="800"/>
      <c r="B123" s="801"/>
      <c r="C123" s="801"/>
      <c r="D123" s="801"/>
      <c r="E123" s="801"/>
      <c r="F123" s="801"/>
      <c r="G123" s="801"/>
      <c r="H123" s="801"/>
      <c r="I123" s="802"/>
      <c r="M123" s="330"/>
      <c r="N123" s="330"/>
      <c r="O123" s="330"/>
      <c r="P123" s="330"/>
    </row>
    <row r="124" spans="1:16" x14ac:dyDescent="0.45">
      <c r="A124" s="800"/>
      <c r="B124" s="801"/>
      <c r="C124" s="801"/>
      <c r="D124" s="801"/>
      <c r="E124" s="801"/>
      <c r="F124" s="801"/>
      <c r="G124" s="801"/>
      <c r="H124" s="801"/>
      <c r="I124" s="802"/>
      <c r="M124" s="330"/>
      <c r="N124" s="330"/>
      <c r="O124" s="330"/>
      <c r="P124" s="330"/>
    </row>
    <row r="125" spans="1:16" x14ac:dyDescent="0.45">
      <c r="A125" s="800"/>
      <c r="B125" s="801"/>
      <c r="C125" s="801"/>
      <c r="D125" s="801"/>
      <c r="E125" s="801"/>
      <c r="F125" s="801"/>
      <c r="G125" s="801"/>
      <c r="H125" s="801"/>
      <c r="I125" s="802"/>
      <c r="M125" s="330"/>
      <c r="N125" s="330"/>
      <c r="O125" s="330"/>
      <c r="P125" s="330"/>
    </row>
    <row r="126" spans="1:16" x14ac:dyDescent="0.45">
      <c r="A126" s="800"/>
      <c r="B126" s="801"/>
      <c r="C126" s="801"/>
      <c r="D126" s="801"/>
      <c r="E126" s="801"/>
      <c r="F126" s="801"/>
      <c r="G126" s="801"/>
      <c r="H126" s="801"/>
      <c r="I126" s="802"/>
      <c r="M126" s="330"/>
      <c r="N126" s="330"/>
      <c r="O126" s="330"/>
      <c r="P126" s="330"/>
    </row>
    <row r="127" spans="1:16" x14ac:dyDescent="0.45">
      <c r="A127" s="800"/>
      <c r="B127" s="801"/>
      <c r="C127" s="801"/>
      <c r="D127" s="801"/>
      <c r="E127" s="801"/>
      <c r="F127" s="801"/>
      <c r="G127" s="801"/>
      <c r="H127" s="801"/>
      <c r="I127" s="802"/>
      <c r="M127" s="330"/>
      <c r="N127" s="330"/>
      <c r="O127" s="330"/>
      <c r="P127" s="330"/>
    </row>
    <row r="128" spans="1:16" x14ac:dyDescent="0.45">
      <c r="A128" s="800"/>
      <c r="B128" s="801"/>
      <c r="C128" s="801"/>
      <c r="D128" s="801"/>
      <c r="E128" s="801"/>
      <c r="F128" s="801"/>
      <c r="G128" s="801"/>
      <c r="H128" s="801"/>
      <c r="I128" s="802"/>
    </row>
    <row r="129" spans="1:10" ht="18" x14ac:dyDescent="0.55000000000000004">
      <c r="A129" s="604" t="s">
        <v>207</v>
      </c>
      <c r="B129" s="831"/>
      <c r="C129" s="831"/>
      <c r="D129" s="831"/>
      <c r="E129" s="831"/>
      <c r="F129" s="831"/>
      <c r="G129" s="831"/>
      <c r="H129" s="831"/>
      <c r="I129" s="832"/>
    </row>
    <row r="131" spans="1:10" x14ac:dyDescent="0.45">
      <c r="A131"/>
      <c r="B131"/>
      <c r="C131"/>
      <c r="D131"/>
      <c r="E131"/>
      <c r="F131"/>
      <c r="G131"/>
      <c r="H131"/>
      <c r="I131"/>
      <c r="J131"/>
    </row>
    <row r="132" spans="1:10" x14ac:dyDescent="0.45">
      <c r="A132" s="347"/>
      <c r="B132" s="347"/>
      <c r="C132" s="347"/>
      <c r="D132" s="347"/>
      <c r="E132" s="347"/>
      <c r="F132" s="892" t="s">
        <v>300</v>
      </c>
      <c r="G132" s="892"/>
      <c r="H132" s="892"/>
      <c r="I132" s="892"/>
      <c r="J132" s="893"/>
    </row>
    <row r="133" spans="1:10" x14ac:dyDescent="0.45">
      <c r="A133" s="343"/>
      <c r="B133" s="343"/>
      <c r="C133" s="343"/>
      <c r="D133" s="343"/>
      <c r="E133" s="343"/>
      <c r="F133" s="894"/>
      <c r="G133" s="894"/>
      <c r="H133" s="894"/>
      <c r="I133" s="894"/>
      <c r="J133" s="895"/>
    </row>
    <row r="134" spans="1:10" x14ac:dyDescent="0.45">
      <c r="A134" s="343"/>
      <c r="B134" s="343"/>
      <c r="C134" s="343"/>
      <c r="D134" s="343"/>
      <c r="E134" s="343"/>
      <c r="F134" s="894"/>
      <c r="G134" s="894"/>
      <c r="H134" s="894"/>
      <c r="I134" s="894"/>
      <c r="J134" s="895"/>
    </row>
    <row r="135" spans="1:10" x14ac:dyDescent="0.45">
      <c r="A135" s="343"/>
      <c r="B135" s="343"/>
      <c r="C135" s="343"/>
      <c r="D135" s="343"/>
      <c r="E135" s="343"/>
      <c r="F135" s="565"/>
      <c r="G135" s="565"/>
      <c r="H135" s="565"/>
      <c r="I135" s="565"/>
      <c r="J135" s="566"/>
    </row>
    <row r="136" spans="1:10" x14ac:dyDescent="0.45">
      <c r="A136" s="343"/>
      <c r="B136" s="343"/>
      <c r="C136" s="343"/>
      <c r="D136" s="343"/>
      <c r="E136" s="343"/>
      <c r="F136" s="894" t="s">
        <v>301</v>
      </c>
      <c r="G136" s="894"/>
      <c r="H136" s="894"/>
      <c r="I136" s="894"/>
      <c r="J136" s="895"/>
    </row>
    <row r="137" spans="1:10" x14ac:dyDescent="0.45">
      <c r="A137" s="343"/>
      <c r="B137" s="343"/>
      <c r="C137" s="343"/>
      <c r="D137" s="343"/>
      <c r="E137" s="343"/>
      <c r="F137" s="894"/>
      <c r="G137" s="894"/>
      <c r="H137" s="894"/>
      <c r="I137" s="894"/>
      <c r="J137" s="895"/>
    </row>
    <row r="138" spans="1:10" x14ac:dyDescent="0.45">
      <c r="A138" s="343"/>
      <c r="B138" s="343"/>
      <c r="C138" s="343"/>
      <c r="D138" s="343"/>
      <c r="E138" s="343"/>
      <c r="F138" s="894"/>
      <c r="G138" s="894"/>
      <c r="H138" s="894"/>
      <c r="I138" s="894"/>
      <c r="J138" s="895"/>
    </row>
    <row r="139" spans="1:10" x14ac:dyDescent="0.45">
      <c r="A139" s="343"/>
      <c r="B139" s="343"/>
      <c r="C139" s="343"/>
      <c r="D139" s="343"/>
      <c r="E139" s="343"/>
      <c r="F139" s="565"/>
      <c r="G139" s="565"/>
      <c r="H139" s="565"/>
      <c r="I139" s="567"/>
      <c r="J139" s="566"/>
    </row>
    <row r="140" spans="1:10" x14ac:dyDescent="0.45">
      <c r="A140" s="343"/>
      <c r="B140" s="343"/>
      <c r="C140" s="343"/>
      <c r="D140" s="343"/>
      <c r="E140" s="343"/>
      <c r="F140" s="894" t="s">
        <v>302</v>
      </c>
      <c r="G140" s="894"/>
      <c r="H140" s="894"/>
      <c r="I140" s="894"/>
      <c r="J140" s="895"/>
    </row>
    <row r="141" spans="1:10" x14ac:dyDescent="0.45">
      <c r="A141" s="343"/>
      <c r="B141" s="343"/>
      <c r="C141" s="343"/>
      <c r="D141" s="343"/>
      <c r="E141" s="343"/>
      <c r="F141" s="894"/>
      <c r="G141" s="894"/>
      <c r="H141" s="894"/>
      <c r="I141" s="894"/>
      <c r="J141" s="895"/>
    </row>
    <row r="142" spans="1:10" x14ac:dyDescent="0.45">
      <c r="A142" s="343"/>
      <c r="B142" s="343"/>
      <c r="C142" s="343"/>
      <c r="D142" s="343"/>
      <c r="E142" s="343"/>
      <c r="F142" s="894"/>
      <c r="G142" s="894"/>
      <c r="H142" s="894"/>
      <c r="I142" s="894"/>
      <c r="J142" s="895"/>
    </row>
    <row r="143" spans="1:10" ht="15.75" x14ac:dyDescent="0.5">
      <c r="A143" s="343"/>
      <c r="B143" s="343"/>
      <c r="C143" s="343"/>
      <c r="D143" s="343"/>
      <c r="E143" s="343"/>
      <c r="F143" s="578" t="s">
        <v>213</v>
      </c>
      <c r="G143" s="578"/>
      <c r="H143" s="578"/>
      <c r="I143" s="578"/>
      <c r="J143" s="579"/>
    </row>
    <row r="144" spans="1:10" x14ac:dyDescent="0.45">
      <c r="A144" s="343"/>
      <c r="B144" s="343"/>
      <c r="C144" s="343"/>
      <c r="D144" s="343"/>
      <c r="E144" s="343"/>
      <c r="F144" s="580" t="s">
        <v>205</v>
      </c>
      <c r="G144" s="580"/>
      <c r="H144" s="580"/>
      <c r="I144" s="580"/>
      <c r="J144" s="581"/>
    </row>
    <row r="145" spans="1:10" x14ac:dyDescent="0.45">
      <c r="A145" s="345"/>
      <c r="B145" s="345"/>
      <c r="C145" s="345"/>
      <c r="D145" s="345"/>
      <c r="E145" s="345"/>
      <c r="F145" s="582"/>
      <c r="G145" s="582"/>
      <c r="H145" s="582"/>
      <c r="I145" s="582"/>
      <c r="J145" s="583"/>
    </row>
    <row r="146" spans="1:10" x14ac:dyDescent="0.45">
      <c r="A146"/>
      <c r="B146"/>
      <c r="C146"/>
      <c r="D146"/>
      <c r="E146"/>
      <c r="F146"/>
      <c r="G146"/>
      <c r="H146"/>
      <c r="I146"/>
      <c r="J146"/>
    </row>
    <row r="147" spans="1:10" x14ac:dyDescent="0.45">
      <c r="A147"/>
      <c r="B147"/>
      <c r="C147"/>
      <c r="D147"/>
      <c r="E147"/>
      <c r="F147"/>
      <c r="G147"/>
      <c r="H147"/>
      <c r="I147"/>
      <c r="J147"/>
    </row>
  </sheetData>
  <sheetProtection sheet="1" formatColumns="0" selectLockedCells="1"/>
  <mergeCells count="64">
    <mergeCell ref="A20:J22"/>
    <mergeCell ref="A1:J1"/>
    <mergeCell ref="A2:J2"/>
    <mergeCell ref="A3:J3"/>
    <mergeCell ref="A7:J7"/>
    <mergeCell ref="A8:J8"/>
    <mergeCell ref="A9:J9"/>
    <mergeCell ref="A14:J14"/>
    <mergeCell ref="G15:H15"/>
    <mergeCell ref="G16:H16"/>
    <mergeCell ref="A18:J19"/>
    <mergeCell ref="A43:F43"/>
    <mergeCell ref="A23:J25"/>
    <mergeCell ref="A26:J28"/>
    <mergeCell ref="A29:J31"/>
    <mergeCell ref="A32:J33"/>
    <mergeCell ref="A35:J35"/>
    <mergeCell ref="A37:H37"/>
    <mergeCell ref="A38:B38"/>
    <mergeCell ref="A39:F39"/>
    <mergeCell ref="A40:F40"/>
    <mergeCell ref="A41:F41"/>
    <mergeCell ref="A42:F42"/>
    <mergeCell ref="A56:G56"/>
    <mergeCell ref="A44:F44"/>
    <mergeCell ref="A45:F45"/>
    <mergeCell ref="A46:F46"/>
    <mergeCell ref="A47:F47"/>
    <mergeCell ref="A48:F48"/>
    <mergeCell ref="A49:F49"/>
    <mergeCell ref="A50:F50"/>
    <mergeCell ref="A51:F51"/>
    <mergeCell ref="A53:H53"/>
    <mergeCell ref="A54:G54"/>
    <mergeCell ref="A55:G55"/>
    <mergeCell ref="I98:I100"/>
    <mergeCell ref="A99:H100"/>
    <mergeCell ref="A57:G57"/>
    <mergeCell ref="I65:I66"/>
    <mergeCell ref="D67:E67"/>
    <mergeCell ref="I67:I68"/>
    <mergeCell ref="D68:E68"/>
    <mergeCell ref="I70:I71"/>
    <mergeCell ref="A120:I120"/>
    <mergeCell ref="A121:I128"/>
    <mergeCell ref="A129:I129"/>
    <mergeCell ref="A4:J5"/>
    <mergeCell ref="D88:E88"/>
    <mergeCell ref="I15:J15"/>
    <mergeCell ref="I16:J16"/>
    <mergeCell ref="A106:I106"/>
    <mergeCell ref="A107:I107"/>
    <mergeCell ref="A114:C114"/>
    <mergeCell ref="A115:D115"/>
    <mergeCell ref="A117:D117"/>
    <mergeCell ref="A118:D118"/>
    <mergeCell ref="A76:I76"/>
    <mergeCell ref="J77:J82"/>
    <mergeCell ref="A98:H98"/>
    <mergeCell ref="F132:J134"/>
    <mergeCell ref="F136:J138"/>
    <mergeCell ref="F140:J142"/>
    <mergeCell ref="F143:J143"/>
    <mergeCell ref="F144:J145"/>
  </mergeCells>
  <conditionalFormatting sqref="A39:F49">
    <cfRule type="expression" dxfId="31" priority="4">
      <formula>$G39=$F$38</formula>
    </cfRule>
  </conditionalFormatting>
  <conditionalFormatting sqref="A56:G56">
    <cfRule type="expression" dxfId="30" priority="3">
      <formula>$A$56=0</formula>
    </cfRule>
  </conditionalFormatting>
  <conditionalFormatting sqref="A50:F50">
    <cfRule type="expression" dxfId="29" priority="2">
      <formula>$A$56=0</formula>
    </cfRule>
  </conditionalFormatting>
  <conditionalFormatting sqref="A51:F51">
    <cfRule type="expression" dxfId="28" priority="1">
      <formula>$A$56=0</formula>
    </cfRule>
  </conditionalFormatting>
  <dataValidations count="11">
    <dataValidation type="whole" allowBlank="1" showInputMessage="1" showErrorMessage="1" error="KZ kann nur 0, 1, 2 oder 3 sein!" sqref="J91" xr:uid="{7A975ACD-6622-48C5-962E-8197B4EDB257}">
      <formula1>0</formula1>
      <formula2>3</formula2>
    </dataValidation>
    <dataValidation type="decimal" errorStyle="warning" allowBlank="1" showInputMessage="1" showErrorMessage="1" error="Wert erscheint inplausibel!" sqref="H110" xr:uid="{F7A43414-E7F4-49C2-8C50-DBAD312EF894}">
      <formula1>10</formula1>
      <formula2>20</formula2>
    </dataValidation>
    <dataValidation errorStyle="warning" allowBlank="1" showInputMessage="1" showErrorMessage="1" error="Wert erscheint unplausibel; nur Mehrentgelt wegen Mehrarbeit angeben (K3 Zeile 8)!" sqref="H109" xr:uid="{92497A70-5C1C-4FAD-92D1-C712B9A00EAA}"/>
    <dataValidation type="decimal" errorStyle="warning" allowBlank="1" showInputMessage="1" showErrorMessage="1" error="Wert ist unplausibel!" sqref="C109:C110" xr:uid="{B111F2B1-667A-4CFD-AE7E-63D8BD6AD873}">
      <formula1>30</formula1>
      <formula2>50</formula2>
    </dataValidation>
    <dataValidation type="decimal" errorStyle="warning" allowBlank="1" showInputMessage="1" showErrorMessage="1" error="Bitte Eingabe prüfen!" sqref="I91" xr:uid="{3F4EF685-194B-4CC4-8D33-22C66BFA367A}">
      <formula1>-0.05</formula1>
      <formula2>0.07</formula2>
    </dataValidation>
    <dataValidation type="decimal" errorStyle="warning" allowBlank="1" showInputMessage="1" showErrorMessage="1" error="Wert muss negativ sein; über - 15 Tage ist unplausibel." sqref="H70:H71 H73:H74" xr:uid="{D2BFD5A9-8522-4ABB-B56E-C1BEB74CE0F5}">
      <formula1>-15</formula1>
      <formula2>0</formula2>
    </dataValidation>
    <dataValidation type="decimal" errorStyle="warning" allowBlank="1" showInputMessage="1" showErrorMessage="1" error="Bitte Eingabewert prüfen!" sqref="H39:H51" xr:uid="{BAD8078F-70C0-499D-8A3E-F84A1F08A343}">
      <formula1>0</formula1>
      <formula2>0.2</formula2>
    </dataValidation>
    <dataValidation type="date" operator="greaterThan" allowBlank="1" showInputMessage="1" showErrorMessage="1" sqref="A38:B38" xr:uid="{F98DD305-937B-49B4-8EEC-E4C87C5DF538}">
      <formula1>42005</formula1>
    </dataValidation>
    <dataValidation type="list" showInputMessage="1" showErrorMessage="1" sqref="G39:G51" xr:uid="{317E7C8E-6B5B-4ED3-910A-87CB5B31437A}">
      <formula1>$E$38:$F$38</formula1>
    </dataValidation>
    <dataValidation type="decimal" allowBlank="1" showInputMessage="1" showErrorMessage="1" sqref="C67" xr:uid="{1C3B1F04-EE83-49BF-ABF1-D666C6614047}">
      <formula1>0</formula1>
      <formula2>1</formula2>
    </dataValidation>
    <dataValidation type="decimal" errorStyle="warning" allowBlank="1" showInputMessage="1" showErrorMessage="1" error="Wert erscheint hoch, bzw darf NICHT größer 0 sein!" sqref="H66" xr:uid="{57C3AB9A-06FF-4635-AF3C-8619DEA51A10}">
      <formula1>-15</formula1>
      <formula2>0</formula2>
    </dataValidation>
  </dataValidations>
  <hyperlinks>
    <hyperlink ref="A129" r:id="rId1" xr:uid="{842D0D0E-635F-4235-81F8-66D256FE8AF1}"/>
    <hyperlink ref="F144" r:id="rId2" xr:uid="{422411FD-3E8D-4A19-A879-B46E2DA818F9}"/>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6" max="16383" man="1"/>
  </rowBreak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16A4D2-E6D0-46F4-80D9-AA6384208902}">
  <sheetPr codeName="Tabelle8">
    <tabColor rgb="FF00B050"/>
  </sheetPr>
  <dimension ref="A1:P147"/>
  <sheetViews>
    <sheetView showGridLines="0" showWhiteSpace="0" topLeftCell="A120" zoomScaleNormal="100" workbookViewId="0">
      <selection activeCell="H73" sqref="H73"/>
    </sheetView>
  </sheetViews>
  <sheetFormatPr baseColWidth="10" defaultRowHeight="14.25" x14ac:dyDescent="0.45"/>
  <cols>
    <col min="1" max="5" width="9.3984375" style="1" customWidth="1"/>
    <col min="6" max="6" width="11.796875" style="1" customWidth="1"/>
    <col min="7" max="7" width="8.3984375" style="1" customWidth="1"/>
    <col min="8" max="8" width="9.3984375" style="1" customWidth="1"/>
    <col min="9" max="9" width="9.86328125" style="1" customWidth="1"/>
    <col min="10" max="10" width="2.06640625" style="1" customWidth="1"/>
    <col min="11" max="11" width="1.1328125" style="1" customWidth="1"/>
    <col min="12" max="12" width="10.6640625" style="1"/>
    <col min="13" max="16" width="0" style="1" hidden="1" customWidth="1"/>
    <col min="17" max="16384" width="10.6640625" style="1"/>
  </cols>
  <sheetData>
    <row r="1" spans="1:10" ht="18" x14ac:dyDescent="0.55000000000000004">
      <c r="A1" s="584" t="s">
        <v>149</v>
      </c>
      <c r="B1" s="585"/>
      <c r="C1" s="585"/>
      <c r="D1" s="585"/>
      <c r="E1" s="585"/>
      <c r="F1" s="585"/>
      <c r="G1" s="585"/>
      <c r="H1" s="585"/>
      <c r="I1" s="585"/>
      <c r="J1" s="586"/>
    </row>
    <row r="2" spans="1:10" ht="18" x14ac:dyDescent="0.55000000000000004">
      <c r="A2" s="587" t="s">
        <v>150</v>
      </c>
      <c r="B2" s="588"/>
      <c r="C2" s="588"/>
      <c r="D2" s="588"/>
      <c r="E2" s="588"/>
      <c r="F2" s="588"/>
      <c r="G2" s="588"/>
      <c r="H2" s="588"/>
      <c r="I2" s="588"/>
      <c r="J2" s="589"/>
    </row>
    <row r="3" spans="1:10" ht="18" x14ac:dyDescent="0.45">
      <c r="A3" s="877" t="s">
        <v>151</v>
      </c>
      <c r="B3" s="878"/>
      <c r="C3" s="878"/>
      <c r="D3" s="878"/>
      <c r="E3" s="878"/>
      <c r="F3" s="878"/>
      <c r="G3" s="878"/>
      <c r="H3" s="878"/>
      <c r="I3" s="878"/>
      <c r="J3" s="879"/>
    </row>
    <row r="4" spans="1:10" ht="18" customHeight="1" x14ac:dyDescent="0.45">
      <c r="A4" s="889" t="s">
        <v>282</v>
      </c>
      <c r="B4" s="890"/>
      <c r="C4" s="890"/>
      <c r="D4" s="890"/>
      <c r="E4" s="890"/>
      <c r="F4" s="890"/>
      <c r="G4" s="890"/>
      <c r="H4" s="890"/>
      <c r="I4" s="890"/>
      <c r="J4" s="891"/>
    </row>
    <row r="5" spans="1:10" ht="18" customHeight="1" x14ac:dyDescent="0.45">
      <c r="A5" s="889"/>
      <c r="B5" s="890"/>
      <c r="C5" s="890"/>
      <c r="D5" s="890"/>
      <c r="E5" s="890"/>
      <c r="F5" s="890"/>
      <c r="G5" s="890"/>
      <c r="H5" s="890"/>
      <c r="I5" s="890"/>
      <c r="J5" s="891"/>
    </row>
    <row r="6" spans="1:10" ht="18" customHeight="1" x14ac:dyDescent="0.45">
      <c r="A6" s="488"/>
      <c r="B6" s="489"/>
      <c r="C6" s="489"/>
      <c r="D6" s="489"/>
      <c r="E6" s="489"/>
      <c r="F6" s="489"/>
      <c r="G6" s="489"/>
      <c r="H6" s="489"/>
      <c r="I6" s="489"/>
      <c r="J6" s="490"/>
    </row>
    <row r="7" spans="1:10" ht="18" customHeight="1" x14ac:dyDescent="0.45">
      <c r="A7" s="488"/>
      <c r="B7" s="489"/>
      <c r="C7" s="489"/>
      <c r="D7" s="489"/>
      <c r="E7" s="489"/>
      <c r="F7" s="489"/>
      <c r="G7" s="489"/>
      <c r="H7" s="489"/>
      <c r="I7" s="489"/>
      <c r="J7" s="490"/>
    </row>
    <row r="8" spans="1:10" ht="18" x14ac:dyDescent="0.55000000000000004">
      <c r="A8" s="587" t="s">
        <v>153</v>
      </c>
      <c r="B8" s="588"/>
      <c r="C8" s="588"/>
      <c r="D8" s="588"/>
      <c r="E8" s="588"/>
      <c r="F8" s="588"/>
      <c r="G8" s="588"/>
      <c r="H8" s="588"/>
      <c r="I8" s="588"/>
      <c r="J8" s="589"/>
    </row>
    <row r="9" spans="1:10" ht="15.75" x14ac:dyDescent="0.5">
      <c r="A9" s="880" t="s">
        <v>209</v>
      </c>
      <c r="B9" s="881"/>
      <c r="C9" s="881"/>
      <c r="D9" s="881"/>
      <c r="E9" s="881"/>
      <c r="F9" s="881"/>
      <c r="G9" s="881"/>
      <c r="H9" s="881"/>
      <c r="I9" s="881"/>
      <c r="J9" s="882"/>
    </row>
    <row r="10" spans="1:10" x14ac:dyDescent="0.45">
      <c r="A10" s="511" t="s">
        <v>264</v>
      </c>
      <c r="B10" s="513"/>
      <c r="C10" s="513" t="str">
        <f ca="1">MID(CELL("Dateiname",$A$1),FIND("]", CELL("Dateiname",$A$1))+1,31)</f>
        <v>Eisen_Metallv_Gew</v>
      </c>
      <c r="D10" s="513"/>
      <c r="E10" s="513"/>
      <c r="F10" s="513"/>
      <c r="G10" s="513"/>
      <c r="H10" s="513"/>
      <c r="I10" s="513"/>
      <c r="J10" s="514"/>
    </row>
    <row r="11" spans="1:10" ht="15.75" x14ac:dyDescent="0.5">
      <c r="A11" s="453"/>
      <c r="B11" s="453"/>
      <c r="C11" s="453"/>
      <c r="D11" s="453"/>
      <c r="E11" s="453"/>
      <c r="F11" s="453"/>
      <c r="G11" s="453"/>
      <c r="H11" s="453"/>
      <c r="I11" s="453"/>
      <c r="J11" s="453"/>
    </row>
    <row r="12" spans="1:10" ht="15.75" x14ac:dyDescent="0.5">
      <c r="A12" s="453"/>
      <c r="B12" s="453"/>
      <c r="C12" s="453"/>
      <c r="D12" s="453"/>
      <c r="F12" s="453"/>
      <c r="G12" s="453"/>
      <c r="H12" s="453"/>
      <c r="I12" s="453"/>
      <c r="J12" s="453"/>
    </row>
    <row r="13" spans="1:10" ht="15.75" x14ac:dyDescent="0.5">
      <c r="A13" s="453"/>
      <c r="B13" s="453"/>
      <c r="C13" s="453"/>
      <c r="D13" s="453"/>
      <c r="E13" s="453"/>
      <c r="F13" s="453"/>
      <c r="G13" s="453"/>
      <c r="H13" s="453"/>
      <c r="I13" s="453"/>
      <c r="J13" s="453"/>
    </row>
    <row r="14" spans="1:10" ht="15.75" x14ac:dyDescent="0.5">
      <c r="A14" s="692" t="s">
        <v>244</v>
      </c>
      <c r="B14" s="693"/>
      <c r="C14" s="693"/>
      <c r="D14" s="693"/>
      <c r="E14" s="693"/>
      <c r="F14" s="693"/>
      <c r="G14" s="693"/>
      <c r="H14" s="693"/>
      <c r="I14" s="693"/>
      <c r="J14" s="694"/>
    </row>
    <row r="15" spans="1:10" ht="15.75" x14ac:dyDescent="0.5">
      <c r="A15" s="471"/>
      <c r="B15" s="480" t="s">
        <v>200</v>
      </c>
      <c r="C15" s="466" t="s">
        <v>107</v>
      </c>
      <c r="D15" s="466" t="s">
        <v>109</v>
      </c>
      <c r="E15" s="466" t="s">
        <v>111</v>
      </c>
      <c r="F15" s="466" t="s">
        <v>113</v>
      </c>
      <c r="G15" s="705" t="s">
        <v>249</v>
      </c>
      <c r="H15" s="705"/>
      <c r="I15" s="833" t="s">
        <v>269</v>
      </c>
      <c r="J15" s="834"/>
    </row>
    <row r="16" spans="1:10" ht="15.75" x14ac:dyDescent="0.5">
      <c r="A16" s="472"/>
      <c r="B16" s="481">
        <f>H52</f>
        <v>0.29569999999999996</v>
      </c>
      <c r="C16" s="473">
        <f>E115</f>
        <v>0.39010227032734968</v>
      </c>
      <c r="D16" s="473">
        <f t="shared" ref="D16:F16" si="0">F115</f>
        <v>0</v>
      </c>
      <c r="E16" s="473">
        <f t="shared" si="0"/>
        <v>0</v>
      </c>
      <c r="F16" s="473">
        <f t="shared" si="0"/>
        <v>0.27540385075677581</v>
      </c>
      <c r="G16" s="706">
        <f>C16+D16+E16+F16</f>
        <v>0.66550612108412555</v>
      </c>
      <c r="H16" s="707"/>
      <c r="I16" s="697">
        <f>I119</f>
        <v>0.65450739767732002</v>
      </c>
      <c r="J16" s="698"/>
    </row>
    <row r="17" spans="1:10" ht="15.75" x14ac:dyDescent="0.5">
      <c r="A17" s="454"/>
      <c r="B17" s="460"/>
      <c r="C17" s="454"/>
      <c r="D17" s="454"/>
      <c r="E17" s="454"/>
      <c r="F17" s="454"/>
      <c r="G17" s="454"/>
      <c r="H17" s="454"/>
      <c r="I17" s="454"/>
      <c r="J17" s="454"/>
    </row>
    <row r="18" spans="1:10" x14ac:dyDescent="0.45">
      <c r="A18" s="714" t="s">
        <v>245</v>
      </c>
      <c r="B18" s="715"/>
      <c r="C18" s="715"/>
      <c r="D18" s="715"/>
      <c r="E18" s="715"/>
      <c r="F18" s="715"/>
      <c r="G18" s="715"/>
      <c r="H18" s="715"/>
      <c r="I18" s="715"/>
      <c r="J18" s="716"/>
    </row>
    <row r="19" spans="1:10" x14ac:dyDescent="0.45">
      <c r="A19" s="699"/>
      <c r="B19" s="700"/>
      <c r="C19" s="700"/>
      <c r="D19" s="700"/>
      <c r="E19" s="700"/>
      <c r="F19" s="700"/>
      <c r="G19" s="700"/>
      <c r="H19" s="700"/>
      <c r="I19" s="700"/>
      <c r="J19" s="701"/>
    </row>
    <row r="20" spans="1:10" x14ac:dyDescent="0.45">
      <c r="A20" s="699" t="s">
        <v>246</v>
      </c>
      <c r="B20" s="700"/>
      <c r="C20" s="700"/>
      <c r="D20" s="700"/>
      <c r="E20" s="700"/>
      <c r="F20" s="700"/>
      <c r="G20" s="700"/>
      <c r="H20" s="700"/>
      <c r="I20" s="700"/>
      <c r="J20" s="701"/>
    </row>
    <row r="21" spans="1:10" x14ac:dyDescent="0.45">
      <c r="A21" s="699"/>
      <c r="B21" s="700"/>
      <c r="C21" s="700"/>
      <c r="D21" s="700"/>
      <c r="E21" s="700"/>
      <c r="F21" s="700"/>
      <c r="G21" s="700"/>
      <c r="H21" s="700"/>
      <c r="I21" s="700"/>
      <c r="J21" s="701"/>
    </row>
    <row r="22" spans="1:10" x14ac:dyDescent="0.45">
      <c r="A22" s="699"/>
      <c r="B22" s="700"/>
      <c r="C22" s="700"/>
      <c r="D22" s="700"/>
      <c r="E22" s="700"/>
      <c r="F22" s="700"/>
      <c r="G22" s="700"/>
      <c r="H22" s="700"/>
      <c r="I22" s="700"/>
      <c r="J22" s="701"/>
    </row>
    <row r="23" spans="1:10" x14ac:dyDescent="0.45">
      <c r="A23" s="699" t="s">
        <v>247</v>
      </c>
      <c r="B23" s="700"/>
      <c r="C23" s="700"/>
      <c r="D23" s="700"/>
      <c r="E23" s="700"/>
      <c r="F23" s="700"/>
      <c r="G23" s="700"/>
      <c r="H23" s="700"/>
      <c r="I23" s="700"/>
      <c r="J23" s="701"/>
    </row>
    <row r="24" spans="1:10" x14ac:dyDescent="0.45">
      <c r="A24" s="699"/>
      <c r="B24" s="700"/>
      <c r="C24" s="700"/>
      <c r="D24" s="700"/>
      <c r="E24" s="700"/>
      <c r="F24" s="700"/>
      <c r="G24" s="700"/>
      <c r="H24" s="700"/>
      <c r="I24" s="700"/>
      <c r="J24" s="701"/>
    </row>
    <row r="25" spans="1:10" x14ac:dyDescent="0.45">
      <c r="A25" s="699"/>
      <c r="B25" s="700"/>
      <c r="C25" s="700"/>
      <c r="D25" s="700"/>
      <c r="E25" s="700"/>
      <c r="F25" s="700"/>
      <c r="G25" s="700"/>
      <c r="H25" s="700"/>
      <c r="I25" s="700"/>
      <c r="J25" s="701"/>
    </row>
    <row r="26" spans="1:10" x14ac:dyDescent="0.45">
      <c r="A26" s="699" t="s">
        <v>248</v>
      </c>
      <c r="B26" s="700"/>
      <c r="C26" s="700"/>
      <c r="D26" s="700"/>
      <c r="E26" s="700"/>
      <c r="F26" s="700"/>
      <c r="G26" s="700"/>
      <c r="H26" s="700"/>
      <c r="I26" s="700"/>
      <c r="J26" s="701"/>
    </row>
    <row r="27" spans="1:10" x14ac:dyDescent="0.45">
      <c r="A27" s="699"/>
      <c r="B27" s="700"/>
      <c r="C27" s="700"/>
      <c r="D27" s="700"/>
      <c r="E27" s="700"/>
      <c r="F27" s="700"/>
      <c r="G27" s="700"/>
      <c r="H27" s="700"/>
      <c r="I27" s="700"/>
      <c r="J27" s="701"/>
    </row>
    <row r="28" spans="1:10" x14ac:dyDescent="0.45">
      <c r="A28" s="702"/>
      <c r="B28" s="703"/>
      <c r="C28" s="703"/>
      <c r="D28" s="703"/>
      <c r="E28" s="703"/>
      <c r="F28" s="703"/>
      <c r="G28" s="703"/>
      <c r="H28" s="703"/>
      <c r="I28" s="703"/>
      <c r="J28" s="704"/>
    </row>
    <row r="29" spans="1:10" x14ac:dyDescent="0.45">
      <c r="A29" s="897" t="s">
        <v>253</v>
      </c>
      <c r="B29" s="898"/>
      <c r="C29" s="898"/>
      <c r="D29" s="898"/>
      <c r="E29" s="898"/>
      <c r="F29" s="898"/>
      <c r="G29" s="898"/>
      <c r="H29" s="898"/>
      <c r="I29" s="898"/>
      <c r="J29" s="899"/>
    </row>
    <row r="30" spans="1:10" x14ac:dyDescent="0.45">
      <c r="A30" s="900"/>
      <c r="B30" s="901"/>
      <c r="C30" s="901"/>
      <c r="D30" s="901"/>
      <c r="E30" s="901"/>
      <c r="F30" s="901"/>
      <c r="G30" s="901"/>
      <c r="H30" s="901"/>
      <c r="I30" s="901"/>
      <c r="J30" s="902"/>
    </row>
    <row r="31" spans="1:10" x14ac:dyDescent="0.45">
      <c r="A31" s="903"/>
      <c r="B31" s="904"/>
      <c r="C31" s="904"/>
      <c r="D31" s="904"/>
      <c r="E31" s="904"/>
      <c r="F31" s="904"/>
      <c r="G31" s="904"/>
      <c r="H31" s="904"/>
      <c r="I31" s="904"/>
      <c r="J31" s="905"/>
    </row>
    <row r="32" spans="1:10" x14ac:dyDescent="0.45">
      <c r="A32" s="708" t="s">
        <v>252</v>
      </c>
      <c r="B32" s="709"/>
      <c r="C32" s="709"/>
      <c r="D32" s="709"/>
      <c r="E32" s="709"/>
      <c r="F32" s="709"/>
      <c r="G32" s="709"/>
      <c r="H32" s="709"/>
      <c r="I32" s="709"/>
      <c r="J32" s="710"/>
    </row>
    <row r="33" spans="1:10" x14ac:dyDescent="0.45">
      <c r="A33" s="711"/>
      <c r="B33" s="712"/>
      <c r="C33" s="712"/>
      <c r="D33" s="712"/>
      <c r="E33" s="712"/>
      <c r="F33" s="712"/>
      <c r="G33" s="712"/>
      <c r="H33" s="712"/>
      <c r="I33" s="712"/>
      <c r="J33" s="713"/>
    </row>
    <row r="34" spans="1:10" ht="15.75" x14ac:dyDescent="0.5">
      <c r="A34" s="466"/>
      <c r="B34" s="466"/>
      <c r="C34" s="466"/>
      <c r="D34" s="466"/>
      <c r="E34" s="466"/>
      <c r="F34" s="466"/>
      <c r="G34" s="466"/>
      <c r="H34" s="466"/>
      <c r="I34" s="466"/>
      <c r="J34" s="466"/>
    </row>
    <row r="35" spans="1:10" ht="15.75" x14ac:dyDescent="0.45">
      <c r="A35" s="829" t="s">
        <v>251</v>
      </c>
      <c r="B35" s="829"/>
      <c r="C35" s="829"/>
      <c r="D35" s="829"/>
      <c r="E35" s="829"/>
      <c r="F35" s="829"/>
      <c r="G35" s="829"/>
      <c r="H35" s="829"/>
      <c r="I35" s="829"/>
      <c r="J35" s="829"/>
    </row>
    <row r="36" spans="1:10" ht="15.75" x14ac:dyDescent="0.5">
      <c r="A36" s="453"/>
      <c r="B36" s="453"/>
      <c r="C36" s="453"/>
      <c r="D36" s="453"/>
      <c r="E36" s="453"/>
      <c r="F36" s="453"/>
      <c r="G36" s="453"/>
      <c r="H36" s="453"/>
      <c r="I36" s="453"/>
      <c r="J36" s="453"/>
    </row>
    <row r="37" spans="1:10" x14ac:dyDescent="0.45">
      <c r="A37" s="776" t="s">
        <v>41</v>
      </c>
      <c r="B37" s="777"/>
      <c r="C37" s="777"/>
      <c r="D37" s="777"/>
      <c r="E37" s="777"/>
      <c r="F37" s="777"/>
      <c r="G37" s="778"/>
      <c r="H37" s="779"/>
    </row>
    <row r="38" spans="1:10" x14ac:dyDescent="0.45">
      <c r="A38" s="872">
        <f>'DPNK-Stamm'!B2</f>
        <v>45292</v>
      </c>
      <c r="B38" s="873"/>
      <c r="C38" s="206"/>
      <c r="D38" s="42"/>
      <c r="E38" s="277" t="s">
        <v>82</v>
      </c>
      <c r="F38" s="278" t="s">
        <v>84</v>
      </c>
      <c r="G38" s="45"/>
      <c r="H38" s="241" t="s">
        <v>20</v>
      </c>
    </row>
    <row r="39" spans="1:10" x14ac:dyDescent="0.45">
      <c r="A39" s="874" t="str">
        <f>'DPNK-Stamm'!A4</f>
        <v>Arbeitslosenversicherung</v>
      </c>
      <c r="B39" s="875"/>
      <c r="C39" s="875"/>
      <c r="D39" s="875"/>
      <c r="E39" s="875"/>
      <c r="F39" s="876"/>
      <c r="G39" s="316" t="s">
        <v>82</v>
      </c>
      <c r="H39" s="238">
        <f>IF(G39=$E$38,'DPNK-Stamm'!H4,"")</f>
        <v>2.9499999999999998E-2</v>
      </c>
    </row>
    <row r="40" spans="1:10" x14ac:dyDescent="0.45">
      <c r="A40" s="717" t="str">
        <f>'DPNK-Stamm'!A5</f>
        <v>Zuschlag Insolvenzentgeltsicherung</v>
      </c>
      <c r="B40" s="718"/>
      <c r="C40" s="718"/>
      <c r="D40" s="718"/>
      <c r="E40" s="718"/>
      <c r="F40" s="719"/>
      <c r="G40" s="317" t="s">
        <v>82</v>
      </c>
      <c r="H40" s="239">
        <f>IF(G40=$E$38,'DPNK-Stamm'!H5,"")</f>
        <v>1E-3</v>
      </c>
    </row>
    <row r="41" spans="1:10" x14ac:dyDescent="0.45">
      <c r="A41" s="717" t="str">
        <f>'DPNK-Stamm'!A6</f>
        <v>Pensionsversicherung ASVG</v>
      </c>
      <c r="B41" s="718"/>
      <c r="C41" s="718"/>
      <c r="D41" s="718"/>
      <c r="E41" s="718"/>
      <c r="F41" s="719"/>
      <c r="G41" s="317" t="s">
        <v>82</v>
      </c>
      <c r="H41" s="239">
        <f>IF(G41=$E$38,'DPNK-Stamm'!H6,"")</f>
        <v>0.1255</v>
      </c>
    </row>
    <row r="42" spans="1:10" x14ac:dyDescent="0.45">
      <c r="A42" s="717" t="str">
        <f>'DPNK-Stamm'!A7</f>
        <v>Krankenversicherung ASVG</v>
      </c>
      <c r="B42" s="718"/>
      <c r="C42" s="718"/>
      <c r="D42" s="718"/>
      <c r="E42" s="718"/>
      <c r="F42" s="719"/>
      <c r="G42" s="317" t="s">
        <v>82</v>
      </c>
      <c r="H42" s="239">
        <f>IF(G42=$E$38,'DPNK-Stamm'!H7,"")</f>
        <v>3.78E-2</v>
      </c>
    </row>
    <row r="43" spans="1:10" x14ac:dyDescent="0.45">
      <c r="A43" s="717" t="str">
        <f>'DPNK-Stamm'!A8</f>
        <v>Unfallversicherung</v>
      </c>
      <c r="B43" s="718"/>
      <c r="C43" s="718"/>
      <c r="D43" s="718"/>
      <c r="E43" s="718"/>
      <c r="F43" s="719"/>
      <c r="G43" s="317" t="s">
        <v>82</v>
      </c>
      <c r="H43" s="239">
        <f>IF(G43=$E$38,'DPNK-Stamm'!H8,"")</f>
        <v>1.0999999999999999E-2</v>
      </c>
    </row>
    <row r="44" spans="1:10" x14ac:dyDescent="0.45">
      <c r="A44" s="717" t="str">
        <f>'DPNK-Stamm'!A9</f>
        <v>Familienlastenausgleichsfonds (FLAF) - Vorgezogene Reduktion von 3,9% auf</v>
      </c>
      <c r="B44" s="718"/>
      <c r="C44" s="718"/>
      <c r="D44" s="718"/>
      <c r="E44" s="718"/>
      <c r="F44" s="719"/>
      <c r="G44" s="317" t="s">
        <v>82</v>
      </c>
      <c r="H44" s="239">
        <f>IF(G44=$E$38,'DPNK-Stamm'!H9,"")</f>
        <v>3.6999999999999998E-2</v>
      </c>
    </row>
    <row r="45" spans="1:10" x14ac:dyDescent="0.45">
      <c r="A45" s="717" t="str">
        <f>'DPNK-Stamm'!A10</f>
        <v>DZ zum FLAF (im Mittel; bitte zutreffenden Bundesländerwert eintragen)</v>
      </c>
      <c r="B45" s="718"/>
      <c r="C45" s="718"/>
      <c r="D45" s="718"/>
      <c r="E45" s="718"/>
      <c r="F45" s="719"/>
      <c r="G45" s="317" t="s">
        <v>82</v>
      </c>
      <c r="H45" s="239">
        <f>IF(G45=$E$38,'DPNK-Stamm'!H10,"")</f>
        <v>3.5999999999999999E-3</v>
      </c>
    </row>
    <row r="46" spans="1:10" x14ac:dyDescent="0.45">
      <c r="A46" s="717" t="str">
        <f>'DPNK-Stamm'!A11</f>
        <v>Wohnbauförderungsbeitrag</v>
      </c>
      <c r="B46" s="718"/>
      <c r="C46" s="718"/>
      <c r="D46" s="718"/>
      <c r="E46" s="718"/>
      <c r="F46" s="719"/>
      <c r="G46" s="317" t="s">
        <v>82</v>
      </c>
      <c r="H46" s="239">
        <f>IF(G46=$E$38,'DPNK-Stamm'!H11,"")</f>
        <v>5.0000000000000001E-3</v>
      </c>
    </row>
    <row r="47" spans="1:10" x14ac:dyDescent="0.45">
      <c r="A47" s="717" t="str">
        <f>'DPNK-Stamm'!A12</f>
        <v>Schlechtwetterentschädigungsbeitrag</v>
      </c>
      <c r="B47" s="718"/>
      <c r="C47" s="718"/>
      <c r="D47" s="718"/>
      <c r="E47" s="718"/>
      <c r="F47" s="719"/>
      <c r="G47" s="317" t="s">
        <v>84</v>
      </c>
      <c r="H47" s="239" t="str">
        <f>IF(G47=$E$38,'DPNK-Stamm'!H12,"")</f>
        <v/>
      </c>
    </row>
    <row r="48" spans="1:10" x14ac:dyDescent="0.45">
      <c r="A48" s="717" t="str">
        <f>'DPNK-Stamm'!A13</f>
        <v>Kommunalsteuer</v>
      </c>
      <c r="B48" s="718"/>
      <c r="C48" s="718"/>
      <c r="D48" s="718"/>
      <c r="E48" s="718"/>
      <c r="F48" s="719"/>
      <c r="G48" s="317" t="s">
        <v>82</v>
      </c>
      <c r="H48" s="239">
        <f>IF(G48=$E$38,'DPNK-Stamm'!H13,"")</f>
        <v>0.03</v>
      </c>
    </row>
    <row r="49" spans="1:10" x14ac:dyDescent="0.45">
      <c r="A49" s="906" t="str">
        <f>'DPNK-Stamm'!A14</f>
        <v>Abfertigung-Neu (Betriebl. Mitarbeitervorsorge)</v>
      </c>
      <c r="B49" s="907"/>
      <c r="C49" s="907"/>
      <c r="D49" s="907"/>
      <c r="E49" s="907"/>
      <c r="F49" s="908"/>
      <c r="G49" s="318" t="s">
        <v>82</v>
      </c>
      <c r="H49" s="240">
        <f>IF(G49=$E$38,'DPNK-Stamm'!H14,"")</f>
        <v>1.5299999999999999E-2</v>
      </c>
    </row>
    <row r="50" spans="1:10" x14ac:dyDescent="0.45">
      <c r="A50" s="618" t="str">
        <f>'DPNK-Stamm'!A15</f>
        <v>frei</v>
      </c>
      <c r="B50" s="619"/>
      <c r="C50" s="619"/>
      <c r="D50" s="619"/>
      <c r="E50" s="619"/>
      <c r="F50" s="830"/>
      <c r="G50" s="317"/>
      <c r="H50" s="239" t="str">
        <f>IF(G50=$E$38,'DPNK-Stamm'!H15,"")</f>
        <v/>
      </c>
    </row>
    <row r="51" spans="1:10" x14ac:dyDescent="0.45">
      <c r="A51" s="740" t="str">
        <f>'DPNK-Stamm'!A16</f>
        <v>frei</v>
      </c>
      <c r="B51" s="741"/>
      <c r="C51" s="741"/>
      <c r="D51" s="741"/>
      <c r="E51" s="741"/>
      <c r="F51" s="837"/>
      <c r="G51" s="318"/>
      <c r="H51" s="240" t="str">
        <f>IF(G51=$E$38,'DPNK-Stamm'!H16,"")</f>
        <v/>
      </c>
    </row>
    <row r="52" spans="1:10" x14ac:dyDescent="0.45">
      <c r="A52" s="68" t="s">
        <v>42</v>
      </c>
      <c r="B52" s="69"/>
      <c r="C52" s="69"/>
      <c r="D52" s="69"/>
      <c r="E52" s="69"/>
      <c r="F52" s="69"/>
      <c r="G52" s="106"/>
      <c r="H52" s="248">
        <f>SUM(H39:H51)</f>
        <v>0.29569999999999996</v>
      </c>
    </row>
    <row r="53" spans="1:10" x14ac:dyDescent="0.45">
      <c r="A53" s="734"/>
      <c r="B53" s="734"/>
      <c r="C53" s="734"/>
      <c r="D53" s="734"/>
      <c r="E53" s="734"/>
      <c r="F53" s="734"/>
      <c r="G53" s="734"/>
      <c r="H53" s="734"/>
    </row>
    <row r="54" spans="1:10" x14ac:dyDescent="0.45">
      <c r="A54" s="689" t="str">
        <f>'DPNK-Stamm'!A20</f>
        <v>DPNK auf laufendes Entgelt</v>
      </c>
      <c r="B54" s="690"/>
      <c r="C54" s="690"/>
      <c r="D54" s="690"/>
      <c r="E54" s="690"/>
      <c r="F54" s="690"/>
      <c r="G54" s="690"/>
      <c r="H54" s="242">
        <f>H52</f>
        <v>0.29569999999999996</v>
      </c>
    </row>
    <row r="55" spans="1:10" x14ac:dyDescent="0.45">
      <c r="A55" s="720" t="str">
        <f>'DPNK-Stamm'!A21</f>
        <v>abzüglich Wohnbauförderungsbeitrag</v>
      </c>
      <c r="B55" s="721"/>
      <c r="C55" s="721"/>
      <c r="D55" s="721"/>
      <c r="E55" s="721"/>
      <c r="F55" s="721"/>
      <c r="G55" s="721"/>
      <c r="H55" s="390">
        <f>'DPNK-Stamm'!H21</f>
        <v>-5.0000000000000001E-3</v>
      </c>
    </row>
    <row r="56" spans="1:10" hidden="1" x14ac:dyDescent="0.45">
      <c r="A56" s="740">
        <f>'DPNK-Stamm'!A22</f>
        <v>0</v>
      </c>
      <c r="B56" s="741"/>
      <c r="C56" s="741"/>
      <c r="D56" s="741"/>
      <c r="E56" s="741"/>
      <c r="F56" s="741"/>
      <c r="G56" s="741"/>
      <c r="H56" s="71">
        <f>'DPNK-Stamm'!H22</f>
        <v>0</v>
      </c>
    </row>
    <row r="57" spans="1:10" x14ac:dyDescent="0.45">
      <c r="A57" s="735" t="str">
        <f>'DPNK-Stamm'!A23</f>
        <v>Direkte Personalnebenkosten auf Sonderzahlungen</v>
      </c>
      <c r="B57" s="736"/>
      <c r="C57" s="736"/>
      <c r="D57" s="736"/>
      <c r="E57" s="736"/>
      <c r="F57" s="736"/>
      <c r="G57" s="736"/>
      <c r="H57" s="70">
        <f>SUM(H54:H56)</f>
        <v>0.29069999999999996</v>
      </c>
    </row>
    <row r="58" spans="1:10" x14ac:dyDescent="0.45">
      <c r="A58" s="558"/>
      <c r="B58" s="558"/>
      <c r="C58" s="558"/>
      <c r="D58" s="558"/>
      <c r="E58" s="558"/>
      <c r="F58" s="558"/>
      <c r="G58" s="558"/>
      <c r="H58" s="559"/>
    </row>
    <row r="60" spans="1:10" x14ac:dyDescent="0.45">
      <c r="A60" s="185" t="s">
        <v>0</v>
      </c>
      <c r="B60" s="186"/>
      <c r="C60" s="186"/>
      <c r="D60" s="186"/>
      <c r="E60" s="186"/>
      <c r="F60" s="186"/>
      <c r="G60" s="186"/>
      <c r="H60" s="186"/>
      <c r="I60" s="187"/>
      <c r="J60" s="200"/>
    </row>
    <row r="61" spans="1:10" x14ac:dyDescent="0.45">
      <c r="A61" s="4" t="s">
        <v>1</v>
      </c>
      <c r="B61" s="188"/>
      <c r="C61" s="188"/>
      <c r="D61" s="188"/>
      <c r="E61" s="5"/>
      <c r="F61" s="5"/>
      <c r="G61" s="5"/>
      <c r="H61" s="6" t="s">
        <v>2</v>
      </c>
      <c r="I61" s="7" t="s">
        <v>3</v>
      </c>
      <c r="J61" s="196"/>
    </row>
    <row r="62" spans="1:10" x14ac:dyDescent="0.45">
      <c r="A62" s="8" t="s">
        <v>120</v>
      </c>
      <c r="B62" s="189"/>
      <c r="C62" s="189"/>
      <c r="D62" s="189"/>
      <c r="E62" s="9"/>
      <c r="F62" s="9"/>
      <c r="G62" s="9"/>
      <c r="H62" s="10">
        <v>365.25</v>
      </c>
      <c r="I62" s="11"/>
      <c r="J62" s="9"/>
    </row>
    <row r="63" spans="1:10" x14ac:dyDescent="0.45">
      <c r="A63" s="12" t="s">
        <v>5</v>
      </c>
      <c r="B63" s="13"/>
      <c r="C63" s="13"/>
      <c r="D63" s="13"/>
      <c r="E63" s="13"/>
      <c r="F63" s="13"/>
      <c r="G63" s="13"/>
      <c r="H63" s="14">
        <f>-H62/7*2</f>
        <v>-104.35714285714286</v>
      </c>
      <c r="I63" s="15"/>
      <c r="J63" s="9"/>
    </row>
    <row r="64" spans="1:10" x14ac:dyDescent="0.45">
      <c r="A64" s="16" t="s">
        <v>7</v>
      </c>
      <c r="B64" s="17"/>
      <c r="C64" s="17"/>
      <c r="D64" s="17"/>
      <c r="E64" s="17"/>
      <c r="F64" s="17"/>
      <c r="G64" s="17"/>
      <c r="H64" s="18">
        <f>SUM(H62:H63)</f>
        <v>260.89285714285711</v>
      </c>
      <c r="I64" s="15"/>
      <c r="J64" s="9"/>
    </row>
    <row r="65" spans="1:14" x14ac:dyDescent="0.45">
      <c r="A65" s="8" t="s">
        <v>121</v>
      </c>
      <c r="B65" s="189"/>
      <c r="C65" s="189"/>
      <c r="D65" s="189"/>
      <c r="E65" s="9"/>
      <c r="F65" s="9"/>
      <c r="G65" s="9"/>
      <c r="H65" s="19">
        <v>-10.5</v>
      </c>
      <c r="I65" s="840">
        <f>-H65-H66</f>
        <v>11.214285714285714</v>
      </c>
      <c r="J65" s="201"/>
    </row>
    <row r="66" spans="1:14" x14ac:dyDescent="0.45">
      <c r="A66" s="8" t="s">
        <v>258</v>
      </c>
      <c r="B66" s="189"/>
      <c r="C66" s="189"/>
      <c r="D66" s="189"/>
      <c r="E66" s="9"/>
      <c r="G66" s="504">
        <v>0.5</v>
      </c>
      <c r="H66" s="314">
        <f>-2*5/7*G66</f>
        <v>-0.7142857142857143</v>
      </c>
      <c r="I66" s="840"/>
      <c r="J66" s="201"/>
    </row>
    <row r="67" spans="1:14" x14ac:dyDescent="0.45">
      <c r="A67" s="8" t="s">
        <v>11</v>
      </c>
      <c r="B67" s="189"/>
      <c r="C67" s="312">
        <v>0.85</v>
      </c>
      <c r="D67" s="841">
        <v>5</v>
      </c>
      <c r="E67" s="841"/>
      <c r="F67" s="20">
        <v>5</v>
      </c>
      <c r="G67" s="3"/>
      <c r="H67" s="19">
        <f>-5*D67*C67</f>
        <v>-21.25</v>
      </c>
      <c r="I67" s="836">
        <f>-H67-H68</f>
        <v>25.75</v>
      </c>
      <c r="J67" s="202"/>
    </row>
    <row r="68" spans="1:14" x14ac:dyDescent="0.45">
      <c r="A68" s="21" t="s">
        <v>13</v>
      </c>
      <c r="B68" s="190"/>
      <c r="C68" s="22">
        <f>1-C67</f>
        <v>0.15000000000000002</v>
      </c>
      <c r="D68" s="835">
        <v>6</v>
      </c>
      <c r="E68" s="835"/>
      <c r="F68" s="23">
        <v>5</v>
      </c>
      <c r="G68" s="208"/>
      <c r="H68" s="24">
        <f>-5*D68*C68</f>
        <v>-4.5000000000000009</v>
      </c>
      <c r="I68" s="836"/>
      <c r="J68" s="202"/>
      <c r="M68" s="280"/>
    </row>
    <row r="69" spans="1:14" x14ac:dyDescent="0.45">
      <c r="A69" s="204" t="s">
        <v>15</v>
      </c>
      <c r="B69" s="561"/>
      <c r="C69" s="9"/>
      <c r="D69" s="9"/>
      <c r="E69" s="9"/>
      <c r="F69" s="9"/>
      <c r="G69" s="9"/>
      <c r="H69" s="25">
        <f>SUM(H64:H68)</f>
        <v>223.92857142857139</v>
      </c>
      <c r="I69" s="15"/>
      <c r="J69" s="9"/>
      <c r="M69" s="280"/>
    </row>
    <row r="70" spans="1:14" x14ac:dyDescent="0.45">
      <c r="A70" s="197" t="s">
        <v>290</v>
      </c>
      <c r="B70" s="9"/>
      <c r="C70" s="9"/>
      <c r="D70" s="9"/>
      <c r="E70" s="9"/>
      <c r="F70" s="9"/>
      <c r="G70" s="9"/>
      <c r="H70" s="100">
        <v>-11</v>
      </c>
      <c r="I70" s="836">
        <f>-H70-H71</f>
        <v>13.5</v>
      </c>
      <c r="J70" s="202"/>
      <c r="M70" s="280"/>
    </row>
    <row r="71" spans="1:14" x14ac:dyDescent="0.45">
      <c r="A71" s="12" t="s">
        <v>291</v>
      </c>
      <c r="B71" s="13"/>
      <c r="C71" s="13"/>
      <c r="D71" s="13"/>
      <c r="E71" s="13"/>
      <c r="F71" s="13"/>
      <c r="G71" s="13"/>
      <c r="H71" s="100">
        <v>-2.5</v>
      </c>
      <c r="I71" s="836"/>
      <c r="J71" s="202"/>
      <c r="M71" s="280"/>
      <c r="N71" s="280"/>
    </row>
    <row r="72" spans="1:14" x14ac:dyDescent="0.45">
      <c r="A72" s="204" t="s">
        <v>287</v>
      </c>
      <c r="B72" s="561"/>
      <c r="C72" s="9"/>
      <c r="D72" s="9"/>
      <c r="E72" s="9"/>
      <c r="F72" s="9"/>
      <c r="G72" s="9"/>
      <c r="H72" s="10">
        <f>SUM(H69:H71)</f>
        <v>210.42857142857139</v>
      </c>
      <c r="I72" s="15"/>
      <c r="J72" s="9"/>
    </row>
    <row r="73" spans="1:14" x14ac:dyDescent="0.45">
      <c r="A73" s="197" t="s">
        <v>292</v>
      </c>
      <c r="B73" s="9"/>
      <c r="C73" s="9"/>
      <c r="D73" s="9"/>
      <c r="E73" s="9"/>
      <c r="F73" s="9"/>
      <c r="G73" s="9"/>
      <c r="H73" s="100">
        <v>0</v>
      </c>
      <c r="I73" s="33"/>
      <c r="J73" s="9"/>
    </row>
    <row r="74" spans="1:14" x14ac:dyDescent="0.45">
      <c r="A74" s="21" t="s">
        <v>289</v>
      </c>
      <c r="B74" s="190"/>
      <c r="C74" s="190"/>
      <c r="D74" s="190"/>
      <c r="E74" s="13"/>
      <c r="F74" s="13"/>
      <c r="G74" s="13"/>
      <c r="H74" s="100">
        <v>-7.5</v>
      </c>
      <c r="I74" s="199">
        <f t="shared" ref="I74" si="1">-H74</f>
        <v>7.5</v>
      </c>
      <c r="J74" s="25"/>
    </row>
    <row r="75" spans="1:14" x14ac:dyDescent="0.45">
      <c r="A75" s="562" t="s">
        <v>288</v>
      </c>
      <c r="B75" s="281"/>
      <c r="C75" s="281"/>
      <c r="D75" s="281"/>
      <c r="E75" s="13"/>
      <c r="F75" s="13" t="s">
        <v>18</v>
      </c>
      <c r="G75" s="208"/>
      <c r="H75" s="282">
        <f>SUM(H72:H74)</f>
        <v>202.92857142857139</v>
      </c>
      <c r="I75" s="26">
        <f>SUM(I62:I74)</f>
        <v>57.964285714285715</v>
      </c>
      <c r="J75" s="25"/>
    </row>
    <row r="76" spans="1:14" x14ac:dyDescent="0.45">
      <c r="A76" s="855"/>
      <c r="B76" s="855"/>
      <c r="C76" s="855"/>
      <c r="D76" s="855"/>
      <c r="E76" s="855"/>
      <c r="F76" s="855"/>
      <c r="G76" s="855"/>
      <c r="H76" s="855"/>
      <c r="I76" s="855"/>
    </row>
    <row r="77" spans="1:14" ht="15.75" x14ac:dyDescent="0.45">
      <c r="A77" s="218" t="s">
        <v>19</v>
      </c>
      <c r="B77" s="219"/>
      <c r="C77" s="219"/>
      <c r="D77" s="219"/>
      <c r="E77" s="220"/>
      <c r="F77" s="221"/>
      <c r="G77" s="221"/>
      <c r="H77" s="221"/>
      <c r="I77" s="222"/>
      <c r="J77" s="843" t="s">
        <v>47</v>
      </c>
    </row>
    <row r="78" spans="1:14" x14ac:dyDescent="0.45">
      <c r="A78" s="68" t="s">
        <v>142</v>
      </c>
      <c r="B78" s="69"/>
      <c r="C78" s="69"/>
      <c r="D78" s="69"/>
      <c r="E78" s="113"/>
      <c r="F78" s="223" t="s">
        <v>18</v>
      </c>
      <c r="G78" s="223" t="s">
        <v>20</v>
      </c>
      <c r="H78" s="224" t="s">
        <v>49</v>
      </c>
      <c r="I78" s="225" t="s">
        <v>50</v>
      </c>
      <c r="J78" s="844"/>
    </row>
    <row r="79" spans="1:14" x14ac:dyDescent="0.45">
      <c r="A79" s="226"/>
      <c r="B79" s="110"/>
      <c r="C79" s="110"/>
      <c r="D79" s="110"/>
      <c r="E79" s="109"/>
      <c r="F79" s="227"/>
      <c r="G79" s="227"/>
      <c r="H79" s="228"/>
      <c r="I79" s="229"/>
      <c r="J79" s="844"/>
    </row>
    <row r="80" spans="1:14" x14ac:dyDescent="0.45">
      <c r="A80" s="203" t="s">
        <v>21</v>
      </c>
      <c r="B80" s="189"/>
      <c r="C80" s="189"/>
      <c r="D80" s="189"/>
      <c r="E80" s="9"/>
      <c r="F80" s="27">
        <f>H75</f>
        <v>202.92857142857139</v>
      </c>
      <c r="G80" s="28">
        <f>F80/F80</f>
        <v>1</v>
      </c>
      <c r="H80" s="198">
        <f>G80*H$52</f>
        <v>0.29569999999999996</v>
      </c>
      <c r="I80" s="29">
        <f>G80*(1+H80)</f>
        <v>1.2957000000000001</v>
      </c>
      <c r="J80" s="844"/>
    </row>
    <row r="81" spans="1:16" x14ac:dyDescent="0.45">
      <c r="A81" s="8" t="s">
        <v>22</v>
      </c>
      <c r="B81" s="189"/>
      <c r="C81" s="189"/>
      <c r="D81" s="189"/>
      <c r="E81" s="9"/>
      <c r="F81" s="30"/>
      <c r="G81" s="31"/>
      <c r="H81" s="198"/>
      <c r="I81" s="29"/>
      <c r="J81" s="844"/>
    </row>
    <row r="82" spans="1:16" x14ac:dyDescent="0.45">
      <c r="A82" s="204" t="s">
        <v>118</v>
      </c>
      <c r="B82" s="9"/>
      <c r="C82" s="9"/>
      <c r="D82" s="9"/>
      <c r="E82" s="9"/>
      <c r="F82" s="30"/>
      <c r="G82" s="31"/>
      <c r="H82" s="198"/>
      <c r="I82" s="29"/>
      <c r="J82" s="845"/>
    </row>
    <row r="83" spans="1:16" x14ac:dyDescent="0.45">
      <c r="A83" s="197" t="s">
        <v>119</v>
      </c>
      <c r="B83" s="9"/>
      <c r="C83" s="9"/>
      <c r="D83" s="9"/>
      <c r="E83" s="9"/>
      <c r="F83" s="30">
        <f>I65</f>
        <v>11.214285714285714</v>
      </c>
      <c r="G83" s="31">
        <f>F83/F$80</f>
        <v>5.5262231608588536E-2</v>
      </c>
      <c r="H83" s="198">
        <f>H80</f>
        <v>0.29569999999999996</v>
      </c>
      <c r="I83" s="29">
        <f t="shared" ref="I83:I89" si="2">G83*(1+H83)</f>
        <v>7.1603273495248171E-2</v>
      </c>
      <c r="J83" s="253">
        <v>0</v>
      </c>
      <c r="M83" s="330">
        <f>IF($J83=0,$I83,0)</f>
        <v>7.1603273495248171E-2</v>
      </c>
      <c r="N83" s="330">
        <f>IF($J83=1,$I83,0)</f>
        <v>0</v>
      </c>
      <c r="O83" s="330">
        <f>IF($J83=2,$I83,0)</f>
        <v>0</v>
      </c>
      <c r="P83" s="330">
        <f>IF($J83=3,$I83,0)</f>
        <v>0</v>
      </c>
    </row>
    <row r="84" spans="1:16" x14ac:dyDescent="0.45">
      <c r="A84" s="197" t="s">
        <v>122</v>
      </c>
      <c r="B84" s="9"/>
      <c r="C84" s="9"/>
      <c r="D84" s="9"/>
      <c r="E84" s="9"/>
      <c r="F84" s="30">
        <f>I67</f>
        <v>25.75</v>
      </c>
      <c r="G84" s="31">
        <f t="shared" ref="G84:G85" si="3">F84/F$80</f>
        <v>0.12689193945793736</v>
      </c>
      <c r="H84" s="198">
        <f>H80</f>
        <v>0.29569999999999996</v>
      </c>
      <c r="I84" s="29">
        <f t="shared" si="2"/>
        <v>0.16441388595564946</v>
      </c>
      <c r="J84" s="253">
        <v>0</v>
      </c>
      <c r="M84" s="330">
        <f t="shared" ref="M84:M90" si="4">IF($J84=0,$I84,0)</f>
        <v>0.16441388595564946</v>
      </c>
      <c r="N84" s="330">
        <f t="shared" ref="N84:N90" si="5">IF($J84=1,$I84,0)</f>
        <v>0</v>
      </c>
      <c r="O84" s="330">
        <f t="shared" ref="O84:O90" si="6">IF($J84=2,$I84,0)</f>
        <v>0</v>
      </c>
      <c r="P84" s="330">
        <f t="shared" ref="P84:P90" si="7">IF($J84=3,$I84,0)</f>
        <v>0</v>
      </c>
    </row>
    <row r="85" spans="1:16" x14ac:dyDescent="0.45">
      <c r="A85" s="197" t="s">
        <v>123</v>
      </c>
      <c r="B85" s="9"/>
      <c r="C85" s="9"/>
      <c r="D85" s="9"/>
      <c r="E85" s="9"/>
      <c r="F85" s="30">
        <f>I70</f>
        <v>13.5</v>
      </c>
      <c r="G85" s="31">
        <f t="shared" si="3"/>
        <v>6.6525871172122511E-2</v>
      </c>
      <c r="H85" s="198">
        <f>H80</f>
        <v>0.29569999999999996</v>
      </c>
      <c r="I85" s="29">
        <f t="shared" si="2"/>
        <v>8.619757127771914E-2</v>
      </c>
      <c r="J85" s="253">
        <v>0</v>
      </c>
      <c r="M85" s="330">
        <f t="shared" si="4"/>
        <v>8.619757127771914E-2</v>
      </c>
      <c r="N85" s="330">
        <f t="shared" si="5"/>
        <v>0</v>
      </c>
      <c r="O85" s="330">
        <f t="shared" si="6"/>
        <v>0</v>
      </c>
      <c r="P85" s="330">
        <f t="shared" si="7"/>
        <v>0</v>
      </c>
    </row>
    <row r="86" spans="1:16" x14ac:dyDescent="0.45">
      <c r="A86" s="197" t="s">
        <v>155</v>
      </c>
      <c r="B86" s="9"/>
      <c r="C86" s="9"/>
      <c r="D86" s="9"/>
      <c r="E86" s="9"/>
      <c r="F86" s="30">
        <f>I74</f>
        <v>7.5</v>
      </c>
      <c r="G86" s="31">
        <f t="shared" ref="G86" si="8">F86/F$80</f>
        <v>3.6958817317845838E-2</v>
      </c>
      <c r="H86" s="198">
        <f>H80</f>
        <v>0.29569999999999996</v>
      </c>
      <c r="I86" s="29">
        <f t="shared" si="2"/>
        <v>4.7887539598732855E-2</v>
      </c>
      <c r="J86" s="253">
        <v>0</v>
      </c>
      <c r="M86" s="330">
        <f t="shared" si="4"/>
        <v>4.7887539598732855E-2</v>
      </c>
      <c r="N86" s="330">
        <f t="shared" si="5"/>
        <v>0</v>
      </c>
      <c r="O86" s="330">
        <f t="shared" si="6"/>
        <v>0</v>
      </c>
      <c r="P86" s="330">
        <f t="shared" si="7"/>
        <v>0</v>
      </c>
    </row>
    <row r="87" spans="1:16" x14ac:dyDescent="0.45">
      <c r="A87" s="204" t="s">
        <v>124</v>
      </c>
      <c r="B87" s="9"/>
      <c r="C87" s="9"/>
      <c r="D87" s="9"/>
      <c r="E87" s="9"/>
      <c r="F87" s="30"/>
      <c r="G87" s="31"/>
      <c r="H87" s="198"/>
      <c r="I87" s="29"/>
      <c r="J87" s="254"/>
      <c r="M87" s="330">
        <f t="shared" si="4"/>
        <v>0</v>
      </c>
      <c r="N87" s="330">
        <f t="shared" si="5"/>
        <v>0</v>
      </c>
      <c r="O87" s="330">
        <f t="shared" si="6"/>
        <v>0</v>
      </c>
      <c r="P87" s="330">
        <f t="shared" si="7"/>
        <v>0</v>
      </c>
    </row>
    <row r="88" spans="1:16" x14ac:dyDescent="0.45">
      <c r="A88" s="197" t="s">
        <v>125</v>
      </c>
      <c r="B88" s="9"/>
      <c r="C88" s="9"/>
      <c r="D88" s="841">
        <v>4.33</v>
      </c>
      <c r="E88" s="841"/>
      <c r="F88" s="34">
        <f>D88*5</f>
        <v>21.65</v>
      </c>
      <c r="G88" s="31">
        <f>F88/F$80</f>
        <v>0.10668778599084831</v>
      </c>
      <c r="H88" s="198">
        <f>H57</f>
        <v>0.29069999999999996</v>
      </c>
      <c r="I88" s="29">
        <f t="shared" si="2"/>
        <v>0.13770192537838791</v>
      </c>
      <c r="J88" s="253">
        <v>3</v>
      </c>
      <c r="M88" s="330">
        <f t="shared" si="4"/>
        <v>0</v>
      </c>
      <c r="N88" s="330">
        <f t="shared" si="5"/>
        <v>0</v>
      </c>
      <c r="O88" s="330">
        <f t="shared" si="6"/>
        <v>0</v>
      </c>
      <c r="P88" s="330">
        <f t="shared" si="7"/>
        <v>0.13770192537838791</v>
      </c>
    </row>
    <row r="89" spans="1:16" x14ac:dyDescent="0.45">
      <c r="A89" s="197" t="s">
        <v>126</v>
      </c>
      <c r="B89" s="9"/>
      <c r="C89" s="9"/>
      <c r="D89" s="841">
        <v>4.33</v>
      </c>
      <c r="E89" s="841"/>
      <c r="F89" s="34">
        <f>D89*5</f>
        <v>21.65</v>
      </c>
      <c r="G89" s="31">
        <f>F89/F$80</f>
        <v>0.10668778599084831</v>
      </c>
      <c r="H89" s="198">
        <f>H57</f>
        <v>0.29069999999999996</v>
      </c>
      <c r="I89" s="29">
        <f t="shared" si="2"/>
        <v>0.13770192537838791</v>
      </c>
      <c r="J89" s="253">
        <v>3</v>
      </c>
      <c r="M89" s="330">
        <f t="shared" si="4"/>
        <v>0</v>
      </c>
      <c r="N89" s="330">
        <f t="shared" si="5"/>
        <v>0</v>
      </c>
      <c r="O89" s="330">
        <f t="shared" si="6"/>
        <v>0</v>
      </c>
      <c r="P89" s="330">
        <f t="shared" si="7"/>
        <v>0.13770192537838791</v>
      </c>
    </row>
    <row r="90" spans="1:16" x14ac:dyDescent="0.45">
      <c r="A90" s="36" t="s">
        <v>127</v>
      </c>
      <c r="B90" s="191"/>
      <c r="C90" s="191"/>
      <c r="D90" s="191"/>
      <c r="E90" s="13"/>
      <c r="F90" s="13"/>
      <c r="G90" s="13"/>
      <c r="H90" s="208"/>
      <c r="I90" s="386">
        <v>0.02</v>
      </c>
      <c r="J90" s="380">
        <v>0</v>
      </c>
      <c r="M90" s="330">
        <f t="shared" si="4"/>
        <v>0.02</v>
      </c>
      <c r="N90" s="330">
        <f t="shared" si="5"/>
        <v>0</v>
      </c>
      <c r="O90" s="330">
        <f t="shared" si="6"/>
        <v>0</v>
      </c>
      <c r="P90" s="330">
        <f t="shared" si="7"/>
        <v>0</v>
      </c>
    </row>
    <row r="91" spans="1:16" x14ac:dyDescent="0.45">
      <c r="A91" s="230" t="s">
        <v>23</v>
      </c>
      <c r="B91" s="231"/>
      <c r="C91" s="231"/>
      <c r="D91" s="231"/>
      <c r="E91" s="17"/>
      <c r="F91" s="17"/>
      <c r="G91" s="17"/>
      <c r="H91" s="206"/>
      <c r="I91" s="385">
        <f>SUM(I80:I90)</f>
        <v>1.9612061210841256</v>
      </c>
      <c r="J91" s="252"/>
      <c r="M91" s="330">
        <f>SUM(M83:M90)</f>
        <v>0.39010227032734968</v>
      </c>
      <c r="N91" s="330">
        <f t="shared" ref="N91:P91" si="9">SUM(N83:N90)</f>
        <v>0</v>
      </c>
      <c r="O91" s="330">
        <f t="shared" si="9"/>
        <v>0</v>
      </c>
      <c r="P91" s="330">
        <f t="shared" si="9"/>
        <v>0.27540385075677581</v>
      </c>
    </row>
    <row r="92" spans="1:16" x14ac:dyDescent="0.45">
      <c r="A92" s="36" t="s">
        <v>24</v>
      </c>
      <c r="B92" s="208"/>
      <c r="C92" s="208"/>
      <c r="D92" s="208"/>
      <c r="E92" s="208"/>
      <c r="F92" s="208"/>
      <c r="G92" s="208"/>
      <c r="H92" s="208"/>
      <c r="I92" s="315">
        <f>-G80</f>
        <v>-1</v>
      </c>
      <c r="J92" s="249"/>
      <c r="M92" s="330"/>
      <c r="N92" s="330"/>
      <c r="O92" s="330"/>
      <c r="P92" s="330"/>
    </row>
    <row r="93" spans="1:16" x14ac:dyDescent="0.45">
      <c r="A93" s="237" t="s">
        <v>143</v>
      </c>
      <c r="B93" s="233"/>
      <c r="C93" s="233"/>
      <c r="D93" s="233"/>
      <c r="E93" s="5"/>
      <c r="F93" s="5"/>
      <c r="G93" s="5"/>
      <c r="H93" s="37"/>
      <c r="I93" s="32">
        <f>SUM(I91:I92)</f>
        <v>0.96120612108412562</v>
      </c>
      <c r="J93" s="249"/>
      <c r="M93" s="330"/>
      <c r="N93" s="330"/>
      <c r="O93" s="330"/>
      <c r="P93" s="330"/>
    </row>
    <row r="94" spans="1:16" x14ac:dyDescent="0.45">
      <c r="A94" s="232" t="s">
        <v>128</v>
      </c>
      <c r="B94" s="233"/>
      <c r="C94" s="233"/>
      <c r="D94" s="233"/>
      <c r="E94" s="5"/>
      <c r="F94" s="5"/>
      <c r="G94" s="5"/>
      <c r="H94" s="37"/>
      <c r="I94" s="32">
        <f>H80</f>
        <v>0.29569999999999996</v>
      </c>
      <c r="J94" s="250"/>
      <c r="M94" s="330"/>
      <c r="N94" s="330"/>
      <c r="O94" s="330"/>
      <c r="P94" s="330"/>
    </row>
    <row r="95" spans="1:16" x14ac:dyDescent="0.45">
      <c r="A95" s="234" t="s">
        <v>129</v>
      </c>
      <c r="B95" s="235"/>
      <c r="C95" s="235"/>
      <c r="D95" s="235"/>
      <c r="E95" s="188"/>
      <c r="F95" s="188"/>
      <c r="G95" s="188"/>
      <c r="H95" s="37"/>
      <c r="I95" s="236">
        <f>I93-I94</f>
        <v>0.66550612108412566</v>
      </c>
      <c r="J95" s="251"/>
      <c r="M95" s="330"/>
      <c r="N95" s="330"/>
      <c r="O95" s="330"/>
      <c r="P95" s="330"/>
    </row>
    <row r="96" spans="1:16" x14ac:dyDescent="0.45">
      <c r="A96" s="3"/>
      <c r="B96" s="3"/>
      <c r="C96" s="3"/>
      <c r="D96" s="3"/>
      <c r="E96" s="3"/>
      <c r="F96" s="3"/>
      <c r="G96" s="3"/>
      <c r="H96" s="3"/>
      <c r="I96" s="3"/>
      <c r="J96" s="3"/>
      <c r="M96" s="330"/>
      <c r="N96" s="330"/>
      <c r="O96" s="330"/>
      <c r="P96" s="330"/>
    </row>
    <row r="97" spans="1:16" x14ac:dyDescent="0.45">
      <c r="A97" s="846" t="s">
        <v>135</v>
      </c>
      <c r="B97" s="847"/>
      <c r="C97" s="847"/>
      <c r="D97" s="847"/>
      <c r="E97" s="847"/>
      <c r="F97" s="847"/>
      <c r="G97" s="847"/>
      <c r="H97" s="847"/>
      <c r="I97" s="848" t="s">
        <v>147</v>
      </c>
      <c r="J97" s="3"/>
      <c r="M97" s="330"/>
      <c r="N97" s="330"/>
      <c r="O97" s="330"/>
      <c r="P97" s="330"/>
    </row>
    <row r="98" spans="1:16" x14ac:dyDescent="0.45">
      <c r="A98" s="851" t="s">
        <v>136</v>
      </c>
      <c r="B98" s="852"/>
      <c r="C98" s="852"/>
      <c r="D98" s="852"/>
      <c r="E98" s="852"/>
      <c r="F98" s="852"/>
      <c r="G98" s="852"/>
      <c r="H98" s="852"/>
      <c r="I98" s="849"/>
      <c r="J98" s="3"/>
      <c r="M98" s="330"/>
      <c r="N98" s="330"/>
      <c r="O98" s="330"/>
      <c r="P98" s="330"/>
    </row>
    <row r="99" spans="1:16" x14ac:dyDescent="0.45">
      <c r="A99" s="853"/>
      <c r="B99" s="854"/>
      <c r="C99" s="854"/>
      <c r="D99" s="854"/>
      <c r="E99" s="854"/>
      <c r="F99" s="854"/>
      <c r="G99" s="854"/>
      <c r="H99" s="854"/>
      <c r="I99" s="850"/>
      <c r="J99" s="3"/>
      <c r="M99" s="330"/>
      <c r="N99" s="330"/>
      <c r="O99" s="330"/>
      <c r="P99" s="330"/>
    </row>
    <row r="100" spans="1:16" x14ac:dyDescent="0.45">
      <c r="A100" s="255" t="s">
        <v>131</v>
      </c>
      <c r="B100" s="256"/>
      <c r="C100" s="206"/>
      <c r="D100" s="206"/>
      <c r="E100" s="206"/>
      <c r="F100" s="206"/>
      <c r="G100" s="206"/>
      <c r="H100" s="206"/>
      <c r="I100" s="257">
        <f>M91</f>
        <v>0.39010227032734968</v>
      </c>
      <c r="J100" s="3"/>
      <c r="M100" s="330"/>
      <c r="N100" s="330"/>
      <c r="O100" s="330"/>
      <c r="P100" s="330"/>
    </row>
    <row r="101" spans="1:16" x14ac:dyDescent="0.45">
      <c r="A101" s="258" t="s">
        <v>132</v>
      </c>
      <c r="B101" s="217"/>
      <c r="C101" s="3"/>
      <c r="D101" s="3"/>
      <c r="E101" s="3"/>
      <c r="F101" s="3"/>
      <c r="G101" s="3"/>
      <c r="H101" s="3"/>
      <c r="I101" s="259">
        <f>N91</f>
        <v>0</v>
      </c>
      <c r="J101" s="3"/>
      <c r="M101" s="330"/>
      <c r="N101" s="330"/>
      <c r="O101" s="330"/>
      <c r="P101" s="330"/>
    </row>
    <row r="102" spans="1:16" x14ac:dyDescent="0.45">
      <c r="A102" s="258" t="s">
        <v>133</v>
      </c>
      <c r="B102" s="217"/>
      <c r="C102" s="3"/>
      <c r="D102" s="3"/>
      <c r="E102" s="3"/>
      <c r="F102" s="3"/>
      <c r="G102" s="3"/>
      <c r="H102" s="3"/>
      <c r="I102" s="259">
        <f>O91</f>
        <v>0</v>
      </c>
      <c r="J102" s="3"/>
      <c r="M102" s="330"/>
      <c r="N102" s="330"/>
      <c r="O102" s="330"/>
      <c r="P102" s="330"/>
    </row>
    <row r="103" spans="1:16" x14ac:dyDescent="0.45">
      <c r="A103" s="205" t="s">
        <v>227</v>
      </c>
      <c r="B103" s="260"/>
      <c r="C103" s="208"/>
      <c r="D103" s="208"/>
      <c r="E103" s="208"/>
      <c r="F103" s="208"/>
      <c r="G103" s="208"/>
      <c r="H103" s="208"/>
      <c r="I103" s="261">
        <f>P91</f>
        <v>0.27540385075677581</v>
      </c>
      <c r="J103" s="3"/>
      <c r="M103" s="330"/>
      <c r="N103" s="330"/>
      <c r="O103" s="330"/>
      <c r="P103" s="330"/>
    </row>
    <row r="104" spans="1:16" x14ac:dyDescent="0.45">
      <c r="A104" s="262" t="s">
        <v>148</v>
      </c>
      <c r="B104" s="263"/>
      <c r="C104" s="264"/>
      <c r="D104" s="264"/>
      <c r="E104" s="264"/>
      <c r="F104" s="264"/>
      <c r="G104" s="264"/>
      <c r="H104" s="264"/>
      <c r="I104" s="265">
        <f>SUM(I100:I103)</f>
        <v>0.66550612108412555</v>
      </c>
      <c r="J104" s="3"/>
      <c r="M104" s="330"/>
      <c r="N104" s="330"/>
      <c r="O104" s="330"/>
      <c r="P104" s="330"/>
    </row>
    <row r="105" spans="1:16" x14ac:dyDescent="0.45">
      <c r="A105" s="842"/>
      <c r="B105" s="842"/>
      <c r="C105" s="842"/>
      <c r="D105" s="842"/>
      <c r="E105" s="842"/>
      <c r="F105" s="842"/>
      <c r="G105" s="842"/>
      <c r="H105" s="842"/>
      <c r="I105" s="842"/>
      <c r="M105" s="330"/>
      <c r="N105" s="330"/>
      <c r="O105" s="330"/>
      <c r="P105" s="330"/>
    </row>
    <row r="106" spans="1:16" x14ac:dyDescent="0.45">
      <c r="A106" s="803" t="s">
        <v>141</v>
      </c>
      <c r="B106" s="804"/>
      <c r="C106" s="804"/>
      <c r="D106" s="804"/>
      <c r="E106" s="804"/>
      <c r="F106" s="804"/>
      <c r="G106" s="804"/>
      <c r="H106" s="804"/>
      <c r="I106" s="805"/>
      <c r="M106" s="330"/>
      <c r="N106" s="330"/>
      <c r="O106" s="330"/>
      <c r="P106" s="330"/>
    </row>
    <row r="107" spans="1:16" x14ac:dyDescent="0.45">
      <c r="A107" s="38" t="s">
        <v>25</v>
      </c>
      <c r="B107" s="39"/>
      <c r="C107" s="39"/>
      <c r="D107" s="39"/>
      <c r="E107" s="39"/>
      <c r="F107" s="39"/>
      <c r="G107" s="37"/>
      <c r="H107" s="39"/>
      <c r="I107" s="40"/>
      <c r="M107" s="330"/>
      <c r="N107" s="330"/>
      <c r="O107" s="330"/>
      <c r="P107" s="330"/>
    </row>
    <row r="108" spans="1:16" x14ac:dyDescent="0.45">
      <c r="A108" s="41" t="s">
        <v>26</v>
      </c>
      <c r="B108" s="42"/>
      <c r="C108" s="246">
        <v>38.5</v>
      </c>
      <c r="D108" s="43" t="s">
        <v>27</v>
      </c>
      <c r="E108" s="42" t="s">
        <v>272</v>
      </c>
      <c r="F108" s="42"/>
      <c r="G108" s="206"/>
      <c r="H108" s="244">
        <v>10</v>
      </c>
      <c r="I108" s="43"/>
      <c r="M108" s="330"/>
      <c r="N108" s="330"/>
      <c r="O108" s="330"/>
      <c r="P108" s="330"/>
    </row>
    <row r="109" spans="1:16" x14ac:dyDescent="0.45">
      <c r="A109" s="173" t="s">
        <v>29</v>
      </c>
      <c r="B109" s="171"/>
      <c r="C109" s="388">
        <v>39.5</v>
      </c>
      <c r="D109" s="207" t="s">
        <v>27</v>
      </c>
      <c r="E109" s="171" t="s">
        <v>130</v>
      </c>
      <c r="F109" s="171"/>
      <c r="G109" s="3"/>
      <c r="H109" s="319">
        <v>12</v>
      </c>
      <c r="I109" s="207"/>
      <c r="M109" s="330"/>
      <c r="N109" s="330"/>
      <c r="O109" s="330"/>
      <c r="P109" s="330"/>
    </row>
    <row r="110" spans="1:16" x14ac:dyDescent="0.45">
      <c r="A110" s="173"/>
      <c r="B110" s="171"/>
      <c r="C110" s="388"/>
      <c r="D110" s="207"/>
      <c r="E110" s="171" t="s">
        <v>273</v>
      </c>
      <c r="F110" s="171"/>
      <c r="G110" s="3"/>
      <c r="H110" s="319">
        <v>0.18</v>
      </c>
      <c r="I110" s="207"/>
      <c r="M110" s="330"/>
      <c r="N110" s="330"/>
      <c r="O110" s="330"/>
      <c r="P110" s="330"/>
    </row>
    <row r="111" spans="1:16" x14ac:dyDescent="0.45">
      <c r="A111" s="44"/>
      <c r="B111" s="45"/>
      <c r="C111" s="45"/>
      <c r="D111" s="46"/>
      <c r="E111" s="45" t="s">
        <v>137</v>
      </c>
      <c r="F111" s="45"/>
      <c r="G111" s="208"/>
      <c r="H111" s="47">
        <f>H109-H110</f>
        <v>11.82</v>
      </c>
      <c r="I111" s="46"/>
      <c r="M111" s="330"/>
      <c r="N111" s="330"/>
      <c r="O111" s="330"/>
      <c r="P111" s="330"/>
    </row>
    <row r="112" spans="1:16" x14ac:dyDescent="0.45">
      <c r="A112" s="44" t="s">
        <v>30</v>
      </c>
      <c r="B112" s="45"/>
      <c r="C112" s="48">
        <f>C108/C109</f>
        <v>0.97468354430379744</v>
      </c>
      <c r="D112" s="46"/>
      <c r="E112" s="45" t="s">
        <v>138</v>
      </c>
      <c r="F112" s="45"/>
      <c r="G112" s="208"/>
      <c r="H112" s="48">
        <f>H111/H109</f>
        <v>0.98499999999999999</v>
      </c>
      <c r="I112" s="46"/>
      <c r="M112" s="330"/>
      <c r="N112" s="330"/>
      <c r="O112" s="330"/>
      <c r="P112" s="330"/>
    </row>
    <row r="113" spans="1:16" x14ac:dyDescent="0.45">
      <c r="A113" s="49"/>
      <c r="B113" s="49"/>
      <c r="C113" s="49"/>
      <c r="D113" s="49"/>
      <c r="E113" s="49"/>
      <c r="F113" s="49"/>
      <c r="G113" s="49"/>
      <c r="H113" s="49"/>
      <c r="M113" s="330"/>
      <c r="N113" s="330"/>
      <c r="O113" s="330"/>
      <c r="P113" s="330"/>
    </row>
    <row r="114" spans="1:16" x14ac:dyDescent="0.45">
      <c r="A114" s="818"/>
      <c r="B114" s="819"/>
      <c r="C114" s="820"/>
      <c r="D114" s="51"/>
      <c r="E114" s="50" t="s">
        <v>32</v>
      </c>
      <c r="F114" s="50" t="s">
        <v>33</v>
      </c>
      <c r="G114" s="50" t="s">
        <v>34</v>
      </c>
      <c r="H114" s="50" t="s">
        <v>35</v>
      </c>
      <c r="I114" s="51" t="s">
        <v>23</v>
      </c>
      <c r="M114" s="330"/>
      <c r="N114" s="330"/>
      <c r="O114" s="330"/>
      <c r="P114" s="330"/>
    </row>
    <row r="115" spans="1:16" x14ac:dyDescent="0.45">
      <c r="A115" s="821" t="s">
        <v>140</v>
      </c>
      <c r="B115" s="822"/>
      <c r="C115" s="822"/>
      <c r="D115" s="823"/>
      <c r="E115" s="52">
        <f>I100</f>
        <v>0.39010227032734968</v>
      </c>
      <c r="F115" s="52">
        <f>I101</f>
        <v>0</v>
      </c>
      <c r="G115" s="52">
        <f>I102</f>
        <v>0</v>
      </c>
      <c r="H115" s="52">
        <f>I103</f>
        <v>0.27540385075677581</v>
      </c>
      <c r="I115" s="53">
        <f>SUM(E115:H115)</f>
        <v>0.66550612108412555</v>
      </c>
      <c r="M115" s="330"/>
      <c r="N115" s="330"/>
      <c r="O115" s="330"/>
      <c r="P115" s="330"/>
    </row>
    <row r="116" spans="1:16" x14ac:dyDescent="0.45">
      <c r="A116" s="214" t="s">
        <v>37</v>
      </c>
      <c r="B116" s="215"/>
      <c r="C116" s="215"/>
      <c r="D116" s="216"/>
      <c r="E116" s="54"/>
      <c r="F116" s="55">
        <f>C112</f>
        <v>0.97468354430379744</v>
      </c>
      <c r="G116" s="54"/>
      <c r="H116" s="55">
        <f>C112</f>
        <v>0.97468354430379744</v>
      </c>
      <c r="I116" s="54"/>
      <c r="M116" s="330"/>
      <c r="N116" s="330"/>
      <c r="O116" s="330"/>
      <c r="P116" s="330"/>
    </row>
    <row r="117" spans="1:16" ht="14.65" thickBot="1" x14ac:dyDescent="0.5">
      <c r="A117" s="815" t="s">
        <v>164</v>
      </c>
      <c r="B117" s="816"/>
      <c r="C117" s="816"/>
      <c r="D117" s="817"/>
      <c r="E117" s="56"/>
      <c r="F117" s="56"/>
      <c r="G117" s="57">
        <f>H112</f>
        <v>0.98499999999999999</v>
      </c>
      <c r="H117" s="57">
        <f>H112</f>
        <v>0.98499999999999999</v>
      </c>
      <c r="I117" s="56"/>
      <c r="M117" s="330"/>
      <c r="N117" s="330"/>
      <c r="O117" s="330"/>
      <c r="P117" s="330"/>
    </row>
    <row r="118" spans="1:16" x14ac:dyDescent="0.45">
      <c r="A118" s="809" t="s">
        <v>39</v>
      </c>
      <c r="B118" s="810"/>
      <c r="C118" s="810"/>
      <c r="D118" s="811"/>
      <c r="E118" s="58">
        <f>E115</f>
        <v>0.39010227032734968</v>
      </c>
      <c r="F118" s="58">
        <f>F115*F116</f>
        <v>0</v>
      </c>
      <c r="G118" s="58">
        <f>G115*G117</f>
        <v>0</v>
      </c>
      <c r="H118" s="58">
        <f>H115*H116*H117</f>
        <v>0.26440512734997035</v>
      </c>
      <c r="I118" s="59">
        <f>SUM(E118:H118)</f>
        <v>0.65450739767732002</v>
      </c>
      <c r="M118" s="330"/>
      <c r="N118" s="330"/>
      <c r="O118" s="330"/>
      <c r="P118" s="330"/>
    </row>
    <row r="119" spans="1:16" ht="15.75" x14ac:dyDescent="0.5">
      <c r="A119" s="209" t="s">
        <v>40</v>
      </c>
      <c r="B119" s="210"/>
      <c r="C119" s="210"/>
      <c r="D119" s="210"/>
      <c r="E119" s="211"/>
      <c r="F119" s="212"/>
      <c r="G119" s="211"/>
      <c r="H119" s="211"/>
      <c r="I119" s="213">
        <f>SUM(I118:I118)</f>
        <v>0.65450739767732002</v>
      </c>
      <c r="M119" s="330"/>
      <c r="N119" s="330"/>
      <c r="O119" s="330"/>
      <c r="P119" s="330"/>
    </row>
    <row r="120" spans="1:16" x14ac:dyDescent="0.45">
      <c r="A120" s="842"/>
      <c r="B120" s="842"/>
      <c r="C120" s="842"/>
      <c r="D120" s="842"/>
      <c r="E120" s="842"/>
      <c r="F120" s="842"/>
      <c r="G120" s="842"/>
      <c r="H120" s="842"/>
      <c r="I120" s="842"/>
      <c r="M120" s="330"/>
      <c r="N120" s="330"/>
      <c r="O120" s="330"/>
      <c r="P120" s="330"/>
    </row>
    <row r="121" spans="1:16" x14ac:dyDescent="0.45">
      <c r="A121" s="797" t="s">
        <v>208</v>
      </c>
      <c r="B121" s="798"/>
      <c r="C121" s="798"/>
      <c r="D121" s="798"/>
      <c r="E121" s="798"/>
      <c r="F121" s="798"/>
      <c r="G121" s="798"/>
      <c r="H121" s="798"/>
      <c r="I121" s="799"/>
      <c r="M121" s="330"/>
      <c r="N121" s="330"/>
      <c r="O121" s="330"/>
      <c r="P121" s="330"/>
    </row>
    <row r="122" spans="1:16" x14ac:dyDescent="0.45">
      <c r="A122" s="800"/>
      <c r="B122" s="801"/>
      <c r="C122" s="801"/>
      <c r="D122" s="801"/>
      <c r="E122" s="801"/>
      <c r="F122" s="801"/>
      <c r="G122" s="801"/>
      <c r="H122" s="801"/>
      <c r="I122" s="802"/>
      <c r="M122" s="330"/>
      <c r="N122" s="330"/>
      <c r="O122" s="330"/>
      <c r="P122" s="330"/>
    </row>
    <row r="123" spans="1:16" x14ac:dyDescent="0.45">
      <c r="A123" s="800"/>
      <c r="B123" s="801"/>
      <c r="C123" s="801"/>
      <c r="D123" s="801"/>
      <c r="E123" s="801"/>
      <c r="F123" s="801"/>
      <c r="G123" s="801"/>
      <c r="H123" s="801"/>
      <c r="I123" s="802"/>
      <c r="M123" s="330"/>
      <c r="N123" s="330"/>
      <c r="O123" s="330"/>
      <c r="P123" s="330"/>
    </row>
    <row r="124" spans="1:16" x14ac:dyDescent="0.45">
      <c r="A124" s="800"/>
      <c r="B124" s="801"/>
      <c r="C124" s="801"/>
      <c r="D124" s="801"/>
      <c r="E124" s="801"/>
      <c r="F124" s="801"/>
      <c r="G124" s="801"/>
      <c r="H124" s="801"/>
      <c r="I124" s="802"/>
      <c r="M124" s="330"/>
      <c r="N124" s="330"/>
      <c r="O124" s="330"/>
      <c r="P124" s="330"/>
    </row>
    <row r="125" spans="1:16" x14ac:dyDescent="0.45">
      <c r="A125" s="800"/>
      <c r="B125" s="801"/>
      <c r="C125" s="801"/>
      <c r="D125" s="801"/>
      <c r="E125" s="801"/>
      <c r="F125" s="801"/>
      <c r="G125" s="801"/>
      <c r="H125" s="801"/>
      <c r="I125" s="802"/>
      <c r="M125" s="330"/>
      <c r="N125" s="330"/>
      <c r="O125" s="330"/>
      <c r="P125" s="330"/>
    </row>
    <row r="126" spans="1:16" x14ac:dyDescent="0.45">
      <c r="A126" s="800"/>
      <c r="B126" s="801"/>
      <c r="C126" s="801"/>
      <c r="D126" s="801"/>
      <c r="E126" s="801"/>
      <c r="F126" s="801"/>
      <c r="G126" s="801"/>
      <c r="H126" s="801"/>
      <c r="I126" s="802"/>
      <c r="M126" s="330"/>
      <c r="N126" s="330"/>
      <c r="O126" s="330"/>
      <c r="P126" s="330"/>
    </row>
    <row r="127" spans="1:16" x14ac:dyDescent="0.45">
      <c r="A127" s="800"/>
      <c r="B127" s="801"/>
      <c r="C127" s="801"/>
      <c r="D127" s="801"/>
      <c r="E127" s="801"/>
      <c r="F127" s="801"/>
      <c r="G127" s="801"/>
      <c r="H127" s="801"/>
      <c r="I127" s="802"/>
      <c r="M127" s="330"/>
      <c r="N127" s="330"/>
      <c r="O127" s="330"/>
      <c r="P127" s="330"/>
    </row>
    <row r="128" spans="1:16" x14ac:dyDescent="0.45">
      <c r="A128" s="800"/>
      <c r="B128" s="801"/>
      <c r="C128" s="801"/>
      <c r="D128" s="801"/>
      <c r="E128" s="801"/>
      <c r="F128" s="801"/>
      <c r="G128" s="801"/>
      <c r="H128" s="801"/>
      <c r="I128" s="802"/>
    </row>
    <row r="129" spans="1:10" ht="18" x14ac:dyDescent="0.55000000000000004">
      <c r="A129" s="604" t="s">
        <v>207</v>
      </c>
      <c r="B129" s="831"/>
      <c r="C129" s="831"/>
      <c r="D129" s="831"/>
      <c r="E129" s="831"/>
      <c r="F129" s="831"/>
      <c r="G129" s="831"/>
      <c r="H129" s="831"/>
      <c r="I129" s="832"/>
    </row>
    <row r="132" spans="1:10" x14ac:dyDescent="0.45">
      <c r="A132"/>
      <c r="B132"/>
      <c r="C132"/>
      <c r="D132"/>
      <c r="E132"/>
      <c r="F132"/>
      <c r="G132"/>
      <c r="H132"/>
      <c r="I132"/>
      <c r="J132"/>
    </row>
    <row r="133" spans="1:10" x14ac:dyDescent="0.45">
      <c r="A133" s="347"/>
      <c r="B133" s="347"/>
      <c r="C133" s="347"/>
      <c r="D133" s="347"/>
      <c r="E133" s="347"/>
      <c r="F133" s="633" t="s">
        <v>297</v>
      </c>
      <c r="G133" s="633"/>
      <c r="H133" s="633"/>
      <c r="I133" s="633"/>
      <c r="J133" s="634"/>
    </row>
    <row r="134" spans="1:10" x14ac:dyDescent="0.45">
      <c r="A134" s="343"/>
      <c r="B134" s="343"/>
      <c r="C134" s="343"/>
      <c r="D134" s="343"/>
      <c r="E134" s="343"/>
      <c r="F134" s="635"/>
      <c r="G134" s="635"/>
      <c r="H134" s="635"/>
      <c r="I134" s="635"/>
      <c r="J134" s="636"/>
    </row>
    <row r="135" spans="1:10" x14ac:dyDescent="0.45">
      <c r="A135" s="343"/>
      <c r="B135" s="343"/>
      <c r="C135" s="343"/>
      <c r="D135" s="343"/>
      <c r="E135" s="343"/>
      <c r="F135" s="635"/>
      <c r="G135" s="635"/>
      <c r="H135" s="635"/>
      <c r="I135" s="635"/>
      <c r="J135" s="636"/>
    </row>
    <row r="136" spans="1:10" x14ac:dyDescent="0.45">
      <c r="A136" s="343"/>
      <c r="B136" s="343"/>
      <c r="C136" s="343"/>
      <c r="D136" s="343"/>
      <c r="E136" s="343"/>
      <c r="F136" s="563"/>
      <c r="G136" s="563"/>
      <c r="H136" s="563"/>
      <c r="I136" s="563"/>
      <c r="J136" s="564"/>
    </row>
    <row r="137" spans="1:10" x14ac:dyDescent="0.45">
      <c r="A137" s="343"/>
      <c r="B137" s="343"/>
      <c r="C137" s="343"/>
      <c r="D137" s="343"/>
      <c r="E137" s="343"/>
      <c r="F137" s="635" t="s">
        <v>298</v>
      </c>
      <c r="G137" s="635"/>
      <c r="H137" s="635"/>
      <c r="I137" s="635"/>
      <c r="J137" s="636"/>
    </row>
    <row r="138" spans="1:10" x14ac:dyDescent="0.45">
      <c r="A138" s="343"/>
      <c r="B138" s="343"/>
      <c r="C138" s="343"/>
      <c r="D138" s="343"/>
      <c r="E138" s="343"/>
      <c r="F138" s="635"/>
      <c r="G138" s="635"/>
      <c r="H138" s="635"/>
      <c r="I138" s="635"/>
      <c r="J138" s="636"/>
    </row>
    <row r="139" spans="1:10" x14ac:dyDescent="0.45">
      <c r="A139" s="343"/>
      <c r="B139" s="343"/>
      <c r="C139" s="343"/>
      <c r="D139" s="343"/>
      <c r="E139" s="343"/>
      <c r="F139" s="635"/>
      <c r="G139" s="635"/>
      <c r="H139" s="635"/>
      <c r="I139" s="635"/>
      <c r="J139" s="636"/>
    </row>
    <row r="140" spans="1:10" x14ac:dyDescent="0.45">
      <c r="A140" s="343"/>
      <c r="B140" s="343"/>
      <c r="C140" s="343"/>
      <c r="D140" s="343"/>
      <c r="E140" s="343"/>
      <c r="F140" s="563"/>
      <c r="G140" s="563"/>
      <c r="H140" s="563"/>
      <c r="I140" s="420"/>
      <c r="J140" s="564"/>
    </row>
    <row r="141" spans="1:10" x14ac:dyDescent="0.45">
      <c r="A141" s="343"/>
      <c r="B141" s="343"/>
      <c r="C141" s="343"/>
      <c r="D141" s="343"/>
      <c r="E141" s="343"/>
      <c r="F141" s="635" t="s">
        <v>299</v>
      </c>
      <c r="G141" s="635"/>
      <c r="H141" s="635"/>
      <c r="I141" s="635"/>
      <c r="J141" s="636"/>
    </row>
    <row r="142" spans="1:10" x14ac:dyDescent="0.45">
      <c r="A142" s="343"/>
      <c r="B142" s="343"/>
      <c r="C142" s="343"/>
      <c r="D142" s="343"/>
      <c r="E142" s="343"/>
      <c r="F142" s="635"/>
      <c r="G142" s="635"/>
      <c r="H142" s="635"/>
      <c r="I142" s="635"/>
      <c r="J142" s="636"/>
    </row>
    <row r="143" spans="1:10" x14ac:dyDescent="0.45">
      <c r="A143" s="343"/>
      <c r="B143" s="343"/>
      <c r="C143" s="343"/>
      <c r="D143" s="343"/>
      <c r="E143" s="343"/>
      <c r="F143" s="635"/>
      <c r="G143" s="635"/>
      <c r="H143" s="635"/>
      <c r="I143" s="635"/>
      <c r="J143" s="636"/>
    </row>
    <row r="144" spans="1:10" ht="15.75" x14ac:dyDescent="0.5">
      <c r="A144" s="343"/>
      <c r="B144" s="343"/>
      <c r="C144" s="343"/>
      <c r="D144" s="343"/>
      <c r="E144" s="343"/>
      <c r="F144" s="578" t="s">
        <v>213</v>
      </c>
      <c r="G144" s="578"/>
      <c r="H144" s="578"/>
      <c r="I144" s="578"/>
      <c r="J144" s="579"/>
    </row>
    <row r="145" spans="1:10" x14ac:dyDescent="0.45">
      <c r="A145" s="343"/>
      <c r="B145" s="343"/>
      <c r="C145" s="343"/>
      <c r="D145" s="343"/>
      <c r="E145" s="343"/>
      <c r="F145" s="580" t="s">
        <v>205</v>
      </c>
      <c r="G145" s="580"/>
      <c r="H145" s="580"/>
      <c r="I145" s="580"/>
      <c r="J145" s="581"/>
    </row>
    <row r="146" spans="1:10" x14ac:dyDescent="0.45">
      <c r="A146" s="345"/>
      <c r="B146" s="345"/>
      <c r="C146" s="345"/>
      <c r="D146" s="345"/>
      <c r="E146" s="345"/>
      <c r="F146" s="582"/>
      <c r="G146" s="582"/>
      <c r="H146" s="582"/>
      <c r="I146" s="582"/>
      <c r="J146" s="583"/>
    </row>
    <row r="147" spans="1:10" x14ac:dyDescent="0.45">
      <c r="A147"/>
      <c r="B147"/>
      <c r="C147"/>
      <c r="D147"/>
      <c r="E147"/>
      <c r="F147"/>
      <c r="G147"/>
      <c r="H147"/>
      <c r="I147"/>
      <c r="J147"/>
    </row>
  </sheetData>
  <sheetProtection sheet="1" formatColumns="0" selectLockedCells="1"/>
  <mergeCells count="64">
    <mergeCell ref="A41:F41"/>
    <mergeCell ref="A42:F42"/>
    <mergeCell ref="A43:F43"/>
    <mergeCell ref="A97:H97"/>
    <mergeCell ref="A98:H99"/>
    <mergeCell ref="A57:G57"/>
    <mergeCell ref="A44:F44"/>
    <mergeCell ref="A45:F45"/>
    <mergeCell ref="A46:F46"/>
    <mergeCell ref="A47:F47"/>
    <mergeCell ref="A48:F48"/>
    <mergeCell ref="A49:F49"/>
    <mergeCell ref="A50:F50"/>
    <mergeCell ref="A51:F51"/>
    <mergeCell ref="A56:G56"/>
    <mergeCell ref="A54:G54"/>
    <mergeCell ref="A1:J1"/>
    <mergeCell ref="A2:J2"/>
    <mergeCell ref="A3:J3"/>
    <mergeCell ref="A4:J5"/>
    <mergeCell ref="A37:H37"/>
    <mergeCell ref="A8:J8"/>
    <mergeCell ref="A9:J9"/>
    <mergeCell ref="A38:B38"/>
    <mergeCell ref="A39:F39"/>
    <mergeCell ref="A40:F40"/>
    <mergeCell ref="A14:J14"/>
    <mergeCell ref="G15:H15"/>
    <mergeCell ref="G16:H16"/>
    <mergeCell ref="A18:J19"/>
    <mergeCell ref="A20:J22"/>
    <mergeCell ref="A23:J25"/>
    <mergeCell ref="A26:J28"/>
    <mergeCell ref="A29:J31"/>
    <mergeCell ref="A32:J33"/>
    <mergeCell ref="A35:J35"/>
    <mergeCell ref="I15:J15"/>
    <mergeCell ref="A55:G55"/>
    <mergeCell ref="J77:J82"/>
    <mergeCell ref="A118:D118"/>
    <mergeCell ref="A106:I106"/>
    <mergeCell ref="A114:C114"/>
    <mergeCell ref="D67:E67"/>
    <mergeCell ref="D68:E68"/>
    <mergeCell ref="D88:E88"/>
    <mergeCell ref="D89:E89"/>
    <mergeCell ref="A115:D115"/>
    <mergeCell ref="A117:D117"/>
    <mergeCell ref="F145:J146"/>
    <mergeCell ref="I16:J16"/>
    <mergeCell ref="F133:J135"/>
    <mergeCell ref="F137:J139"/>
    <mergeCell ref="F141:J143"/>
    <mergeCell ref="F144:J144"/>
    <mergeCell ref="A121:I128"/>
    <mergeCell ref="A129:I129"/>
    <mergeCell ref="A53:H53"/>
    <mergeCell ref="A76:I76"/>
    <mergeCell ref="A105:I105"/>
    <mergeCell ref="A120:I120"/>
    <mergeCell ref="I65:I66"/>
    <mergeCell ref="I67:I68"/>
    <mergeCell ref="I70:I71"/>
    <mergeCell ref="I97:I99"/>
  </mergeCells>
  <conditionalFormatting sqref="A39:F49">
    <cfRule type="expression" dxfId="27" priority="4">
      <formula>$G39=$F$38</formula>
    </cfRule>
  </conditionalFormatting>
  <conditionalFormatting sqref="A56:G56">
    <cfRule type="expression" dxfId="26" priority="3">
      <formula>$A$56=0</formula>
    </cfRule>
  </conditionalFormatting>
  <conditionalFormatting sqref="A50:F50">
    <cfRule type="expression" dxfId="25" priority="2">
      <formula>$A$56=0</formula>
    </cfRule>
  </conditionalFormatting>
  <conditionalFormatting sqref="A51:F51">
    <cfRule type="expression" dxfId="24" priority="1">
      <formula>$A$56=0</formula>
    </cfRule>
  </conditionalFormatting>
  <dataValidations count="11">
    <dataValidation type="decimal" errorStyle="warning" allowBlank="1" showInputMessage="1" showErrorMessage="1" error="Wert erscheint hoch, bzw darf NICHT größer 0 sein!" sqref="H66" xr:uid="{222FA3CD-2819-496F-B760-BC8CF6663184}">
      <formula1>-15</formula1>
      <formula2>0</formula2>
    </dataValidation>
    <dataValidation type="decimal" allowBlank="1" showInputMessage="1" showErrorMessage="1" sqref="C67" xr:uid="{2FA19AB2-76E0-4288-BBA0-9CBBA30DA038}">
      <formula1>0</formula1>
      <formula2>1</formula2>
    </dataValidation>
    <dataValidation type="list" showInputMessage="1" showErrorMessage="1" sqref="G39:G51" xr:uid="{F8689199-4C26-4978-A806-2D1EE86FBD7B}">
      <formula1>$E$38:$F$38</formula1>
    </dataValidation>
    <dataValidation type="date" operator="greaterThan" allowBlank="1" showInputMessage="1" showErrorMessage="1" sqref="A38:B38" xr:uid="{73EFD302-A19A-4CAD-901F-4E931AFDEBED}">
      <formula1>42005</formula1>
    </dataValidation>
    <dataValidation type="decimal" errorStyle="warning" allowBlank="1" showInputMessage="1" showErrorMessage="1" error="Bitte Eingabewert prüfen!" sqref="H39:H51" xr:uid="{C71ABD17-3FE0-4E21-9D95-DAB275E5B19A}">
      <formula1>0</formula1>
      <formula2>0.2</formula2>
    </dataValidation>
    <dataValidation type="decimal" errorStyle="warning" allowBlank="1" showInputMessage="1" showErrorMessage="1" error="Wert muss negativ sein; über - 15 Tage ist unplausibel." sqref="H70:H71 H73:H74" xr:uid="{31200458-84C1-4132-9A8D-23F840F84554}">
      <formula1>-15</formula1>
      <formula2>0</formula2>
    </dataValidation>
    <dataValidation type="decimal" errorStyle="warning" allowBlank="1" showInputMessage="1" showErrorMessage="1" error="Bitte Eingabe prüfen!" sqref="I90" xr:uid="{54C2B391-617B-4AAC-A47F-04027B5CD438}">
      <formula1>-0.05</formula1>
      <formula2>0.07</formula2>
    </dataValidation>
    <dataValidation type="decimal" errorStyle="warning" allowBlank="1" showInputMessage="1" showErrorMessage="1" error="Wert ist unplausibel!" sqref="C108:C110" xr:uid="{B43AEB8B-3320-42BE-86B7-EC0B9B2C5104}">
      <formula1>30</formula1>
      <formula2>50</formula2>
    </dataValidation>
    <dataValidation type="decimal" errorStyle="warning" allowBlank="1" showInputMessage="1" showErrorMessage="1" error="Wert erscheint unplausibel; nur Mehrentgelt wegen Mehrarbeit angeben (K3 Zeile 8)!" sqref="H108" xr:uid="{27C0D983-CAF3-4C9D-B787-4709E2F636ED}">
      <formula1>0</formula1>
      <formula2>2</formula2>
    </dataValidation>
    <dataValidation type="decimal" errorStyle="warning" allowBlank="1" showInputMessage="1" showErrorMessage="1" error="Wert erscheint inplausibel!" sqref="H109:H110" xr:uid="{843233BC-27E4-4D6E-B18D-EF124343E0A2}">
      <formula1>10</formula1>
      <formula2>20</formula2>
    </dataValidation>
    <dataValidation type="whole" allowBlank="1" showInputMessage="1" showErrorMessage="1" error="KZ kann nur 0, 1, 2 oder 3 sein!" sqref="J90" xr:uid="{C348901C-3D17-437A-96A5-4CC0F3195229}">
      <formula1>0</formula1>
      <formula2>3</formula2>
    </dataValidation>
  </dataValidations>
  <hyperlinks>
    <hyperlink ref="A129" r:id="rId1" xr:uid="{CED22E82-CEC7-4D82-B6F3-BCABC6C11B08}"/>
    <hyperlink ref="F145" r:id="rId2" xr:uid="{3EC4853D-D5B7-47CB-8771-876E17EB8A24}"/>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5" max="16383" man="1"/>
  </rowBreak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40BCC-5264-4EBA-9791-FAB51D3B6DAC}">
  <sheetPr codeName="Tabelle9">
    <tabColor rgb="FF00B0F0"/>
  </sheetPr>
  <dimension ref="A1:Q145"/>
  <sheetViews>
    <sheetView showGridLines="0" showWhiteSpace="0" topLeftCell="A126" zoomScale="120" zoomScaleNormal="120" workbookViewId="0">
      <selection activeCell="H73" sqref="H73"/>
    </sheetView>
  </sheetViews>
  <sheetFormatPr baseColWidth="10" defaultRowHeight="14.25" x14ac:dyDescent="0.45"/>
  <cols>
    <col min="1" max="8" width="9.3984375" style="1" customWidth="1"/>
    <col min="9" max="9" width="8.9296875" style="1" customWidth="1"/>
    <col min="10" max="10" width="2.06640625" style="1" customWidth="1"/>
    <col min="11" max="11" width="1.1328125" style="1" customWidth="1"/>
    <col min="12" max="12" width="10.6640625" style="1"/>
    <col min="13" max="16" width="0" style="1" hidden="1" customWidth="1"/>
    <col min="17" max="17" width="10.86328125" style="1" customWidth="1"/>
    <col min="18" max="16384" width="10.6640625" style="1"/>
  </cols>
  <sheetData>
    <row r="1" spans="1:17" ht="18" x14ac:dyDescent="0.55000000000000004">
      <c r="A1" s="584" t="s">
        <v>149</v>
      </c>
      <c r="B1" s="585"/>
      <c r="C1" s="585"/>
      <c r="D1" s="585"/>
      <c r="E1" s="585"/>
      <c r="F1" s="585"/>
      <c r="G1" s="585"/>
      <c r="H1" s="585"/>
      <c r="I1" s="585"/>
      <c r="J1" s="586"/>
    </row>
    <row r="2" spans="1:17" ht="18" x14ac:dyDescent="0.55000000000000004">
      <c r="A2" s="587" t="s">
        <v>150</v>
      </c>
      <c r="B2" s="588"/>
      <c r="C2" s="588"/>
      <c r="D2" s="588"/>
      <c r="E2" s="588"/>
      <c r="F2" s="588"/>
      <c r="G2" s="588"/>
      <c r="H2" s="588"/>
      <c r="I2" s="588"/>
      <c r="J2" s="589"/>
    </row>
    <row r="3" spans="1:17" ht="18" x14ac:dyDescent="0.45">
      <c r="A3" s="877" t="s">
        <v>151</v>
      </c>
      <c r="B3" s="878"/>
      <c r="C3" s="878"/>
      <c r="D3" s="878"/>
      <c r="E3" s="878"/>
      <c r="F3" s="878"/>
      <c r="G3" s="878"/>
      <c r="H3" s="878"/>
      <c r="I3" s="878"/>
      <c r="J3" s="879"/>
    </row>
    <row r="4" spans="1:17" ht="18" customHeight="1" x14ac:dyDescent="0.45">
      <c r="A4" s="889" t="s">
        <v>186</v>
      </c>
      <c r="B4" s="890"/>
      <c r="C4" s="890"/>
      <c r="D4" s="890"/>
      <c r="E4" s="890"/>
      <c r="F4" s="890"/>
      <c r="G4" s="890"/>
      <c r="H4" s="890"/>
      <c r="I4" s="890"/>
      <c r="J4" s="890"/>
      <c r="K4" s="890"/>
      <c r="L4" s="890"/>
      <c r="M4" s="890"/>
      <c r="N4" s="890"/>
      <c r="O4" s="890"/>
      <c r="P4" s="890"/>
      <c r="Q4" s="890"/>
    </row>
    <row r="5" spans="1:17" ht="18" customHeight="1" x14ac:dyDescent="0.45">
      <c r="A5" s="889"/>
      <c r="B5" s="890"/>
      <c r="C5" s="890"/>
      <c r="D5" s="890"/>
      <c r="E5" s="890"/>
      <c r="F5" s="890"/>
      <c r="G5" s="890"/>
      <c r="H5" s="890"/>
      <c r="I5" s="890"/>
      <c r="J5" s="890"/>
      <c r="K5" s="890"/>
      <c r="L5" s="890"/>
      <c r="M5" s="890"/>
      <c r="N5" s="890"/>
      <c r="O5" s="890"/>
      <c r="P5" s="890"/>
      <c r="Q5" s="890"/>
    </row>
    <row r="6" spans="1:17" ht="18" x14ac:dyDescent="0.55000000000000004">
      <c r="A6" s="445"/>
      <c r="B6" s="446"/>
      <c r="C6" s="446"/>
      <c r="D6" s="446"/>
      <c r="E6" s="446"/>
      <c r="F6" s="446"/>
      <c r="G6" s="446"/>
      <c r="H6" s="446"/>
      <c r="I6" s="446"/>
      <c r="J6" s="447"/>
    </row>
    <row r="7" spans="1:17" ht="18" x14ac:dyDescent="0.55000000000000004">
      <c r="A7" s="587"/>
      <c r="B7" s="588"/>
      <c r="C7" s="588"/>
      <c r="D7" s="588"/>
      <c r="E7" s="588"/>
      <c r="F7" s="588"/>
      <c r="G7" s="588"/>
      <c r="H7" s="588"/>
      <c r="I7" s="588"/>
      <c r="J7" s="589"/>
    </row>
    <row r="8" spans="1:17" ht="18" x14ac:dyDescent="0.55000000000000004">
      <c r="A8" s="587" t="s">
        <v>153</v>
      </c>
      <c r="B8" s="588"/>
      <c r="C8" s="588"/>
      <c r="D8" s="588"/>
      <c r="E8" s="588"/>
      <c r="F8" s="588"/>
      <c r="G8" s="588"/>
      <c r="H8" s="588"/>
      <c r="I8" s="588"/>
      <c r="J8" s="589"/>
    </row>
    <row r="9" spans="1:17" ht="15.75" x14ac:dyDescent="0.5">
      <c r="A9" s="880" t="s">
        <v>209</v>
      </c>
      <c r="B9" s="881"/>
      <c r="C9" s="881"/>
      <c r="D9" s="881"/>
      <c r="E9" s="881"/>
      <c r="F9" s="881"/>
      <c r="G9" s="881"/>
      <c r="H9" s="881"/>
      <c r="I9" s="881"/>
      <c r="J9" s="882"/>
    </row>
    <row r="10" spans="1:17" x14ac:dyDescent="0.45">
      <c r="A10" s="511" t="s">
        <v>264</v>
      </c>
      <c r="B10" s="513"/>
      <c r="C10" s="513" t="str">
        <f ca="1">MID(CELL("Dateiname",$A$1),FIND("]", CELL("Dateiname",$A$1))+1,31)</f>
        <v>Gärtner</v>
      </c>
      <c r="D10" s="513"/>
      <c r="E10" s="513"/>
      <c r="F10" s="513"/>
      <c r="G10" s="513"/>
      <c r="H10" s="513"/>
      <c r="I10" s="513"/>
      <c r="J10" s="514"/>
    </row>
    <row r="11" spans="1:17" ht="15.75" x14ac:dyDescent="0.5">
      <c r="A11" s="453"/>
      <c r="B11" s="453"/>
      <c r="C11" s="453"/>
      <c r="D11" s="453"/>
      <c r="E11" s="453"/>
      <c r="F11" s="453"/>
      <c r="G11" s="453"/>
      <c r="H11" s="453"/>
      <c r="I11" s="453"/>
      <c r="J11" s="453"/>
    </row>
    <row r="12" spans="1:17" ht="15.75" x14ac:dyDescent="0.5">
      <c r="A12" s="453"/>
      <c r="B12" s="453"/>
      <c r="C12" s="453"/>
      <c r="D12" s="453"/>
      <c r="F12" s="453"/>
      <c r="G12" s="453"/>
      <c r="H12" s="453"/>
      <c r="I12" s="453"/>
      <c r="J12" s="453"/>
    </row>
    <row r="13" spans="1:17" ht="15.75" x14ac:dyDescent="0.5">
      <c r="A13" s="453"/>
      <c r="B13" s="453"/>
      <c r="C13" s="453"/>
      <c r="D13" s="453"/>
      <c r="E13" s="453"/>
      <c r="F13" s="453"/>
      <c r="G13" s="453"/>
      <c r="H13" s="453"/>
      <c r="I13" s="453"/>
      <c r="J13" s="453"/>
    </row>
    <row r="14" spans="1:17" ht="15.75" x14ac:dyDescent="0.5">
      <c r="A14" s="883" t="s">
        <v>244</v>
      </c>
      <c r="B14" s="884"/>
      <c r="C14" s="884"/>
      <c r="D14" s="884"/>
      <c r="E14" s="884"/>
      <c r="F14" s="884"/>
      <c r="G14" s="884"/>
      <c r="H14" s="884"/>
      <c r="I14" s="884"/>
      <c r="J14" s="885"/>
    </row>
    <row r="15" spans="1:17" ht="15.75" x14ac:dyDescent="0.5">
      <c r="A15" s="477"/>
      <c r="B15" s="485" t="s">
        <v>200</v>
      </c>
      <c r="C15" s="470" t="s">
        <v>107</v>
      </c>
      <c r="D15" s="470" t="s">
        <v>109</v>
      </c>
      <c r="E15" s="470" t="s">
        <v>111</v>
      </c>
      <c r="F15" s="470" t="s">
        <v>113</v>
      </c>
      <c r="G15" s="886" t="s">
        <v>249</v>
      </c>
      <c r="H15" s="886"/>
      <c r="I15" s="833" t="s">
        <v>269</v>
      </c>
      <c r="J15" s="834"/>
    </row>
    <row r="16" spans="1:17" ht="15.75" x14ac:dyDescent="0.5">
      <c r="A16" s="478"/>
      <c r="B16" s="486">
        <f>H52</f>
        <v>0.29569999999999996</v>
      </c>
      <c r="C16" s="479">
        <f>E114</f>
        <v>0.66550612108412543</v>
      </c>
      <c r="D16" s="479">
        <f t="shared" ref="D16:F16" si="0">F114</f>
        <v>0</v>
      </c>
      <c r="E16" s="479">
        <f t="shared" si="0"/>
        <v>0</v>
      </c>
      <c r="F16" s="479">
        <f t="shared" si="0"/>
        <v>0</v>
      </c>
      <c r="G16" s="887">
        <f>C16+D16+E16+F16</f>
        <v>0.66550612108412543</v>
      </c>
      <c r="H16" s="888"/>
      <c r="I16" s="697">
        <f>I118</f>
        <v>0.66550612108412543</v>
      </c>
      <c r="J16" s="698"/>
    </row>
    <row r="17" spans="1:10" ht="15.75" x14ac:dyDescent="0.5">
      <c r="A17" s="459"/>
      <c r="B17" s="462"/>
      <c r="C17" s="459"/>
      <c r="D17" s="459"/>
      <c r="E17" s="459"/>
      <c r="F17" s="459"/>
      <c r="G17" s="459"/>
      <c r="H17" s="459"/>
      <c r="I17" s="459"/>
      <c r="J17" s="459"/>
    </row>
    <row r="18" spans="1:10" ht="15.75" customHeight="1" x14ac:dyDescent="0.45">
      <c r="A18" s="862" t="s">
        <v>245</v>
      </c>
      <c r="B18" s="863"/>
      <c r="C18" s="863"/>
      <c r="D18" s="863"/>
      <c r="E18" s="863"/>
      <c r="F18" s="863"/>
      <c r="G18" s="863"/>
      <c r="H18" s="863"/>
      <c r="I18" s="863"/>
      <c r="J18" s="864"/>
    </row>
    <row r="19" spans="1:10" ht="15.75" customHeight="1" x14ac:dyDescent="0.45">
      <c r="A19" s="856"/>
      <c r="B19" s="857"/>
      <c r="C19" s="857"/>
      <c r="D19" s="857"/>
      <c r="E19" s="857"/>
      <c r="F19" s="857"/>
      <c r="G19" s="857"/>
      <c r="H19" s="857"/>
      <c r="I19" s="857"/>
      <c r="J19" s="858"/>
    </row>
    <row r="20" spans="1:10" ht="14.25" customHeight="1" x14ac:dyDescent="0.45">
      <c r="A20" s="856" t="s">
        <v>246</v>
      </c>
      <c r="B20" s="857"/>
      <c r="C20" s="857"/>
      <c r="D20" s="857"/>
      <c r="E20" s="857"/>
      <c r="F20" s="857"/>
      <c r="G20" s="857"/>
      <c r="H20" s="857"/>
      <c r="I20" s="857"/>
      <c r="J20" s="858"/>
    </row>
    <row r="21" spans="1:10" ht="14.25" customHeight="1" x14ac:dyDescent="0.45">
      <c r="A21" s="856"/>
      <c r="B21" s="857"/>
      <c r="C21" s="857"/>
      <c r="D21" s="857"/>
      <c r="E21" s="857"/>
      <c r="F21" s="857"/>
      <c r="G21" s="857"/>
      <c r="H21" s="857"/>
      <c r="I21" s="857"/>
      <c r="J21" s="858"/>
    </row>
    <row r="22" spans="1:10" ht="15.75" customHeight="1" x14ac:dyDescent="0.45">
      <c r="A22" s="856"/>
      <c r="B22" s="857"/>
      <c r="C22" s="857"/>
      <c r="D22" s="857"/>
      <c r="E22" s="857"/>
      <c r="F22" s="857"/>
      <c r="G22" s="857"/>
      <c r="H22" s="857"/>
      <c r="I22" s="857"/>
      <c r="J22" s="858"/>
    </row>
    <row r="23" spans="1:10" x14ac:dyDescent="0.45">
      <c r="A23" s="856" t="s">
        <v>247</v>
      </c>
      <c r="B23" s="857"/>
      <c r="C23" s="857"/>
      <c r="D23" s="857"/>
      <c r="E23" s="857"/>
      <c r="F23" s="857"/>
      <c r="G23" s="857"/>
      <c r="H23" s="857"/>
      <c r="I23" s="857"/>
      <c r="J23" s="858"/>
    </row>
    <row r="24" spans="1:10" x14ac:dyDescent="0.45">
      <c r="A24" s="856"/>
      <c r="B24" s="857"/>
      <c r="C24" s="857"/>
      <c r="D24" s="857"/>
      <c r="E24" s="857"/>
      <c r="F24" s="857"/>
      <c r="G24" s="857"/>
      <c r="H24" s="857"/>
      <c r="I24" s="857"/>
      <c r="J24" s="858"/>
    </row>
    <row r="25" spans="1:10" x14ac:dyDescent="0.45">
      <c r="A25" s="856"/>
      <c r="B25" s="857"/>
      <c r="C25" s="857"/>
      <c r="D25" s="857"/>
      <c r="E25" s="857"/>
      <c r="F25" s="857"/>
      <c r="G25" s="857"/>
      <c r="H25" s="857"/>
      <c r="I25" s="857"/>
      <c r="J25" s="858"/>
    </row>
    <row r="26" spans="1:10" x14ac:dyDescent="0.45">
      <c r="A26" s="856" t="s">
        <v>248</v>
      </c>
      <c r="B26" s="857"/>
      <c r="C26" s="857"/>
      <c r="D26" s="857"/>
      <c r="E26" s="857"/>
      <c r="F26" s="857"/>
      <c r="G26" s="857"/>
      <c r="H26" s="857"/>
      <c r="I26" s="857"/>
      <c r="J26" s="858"/>
    </row>
    <row r="27" spans="1:10" x14ac:dyDescent="0.45">
      <c r="A27" s="856"/>
      <c r="B27" s="857"/>
      <c r="C27" s="857"/>
      <c r="D27" s="857"/>
      <c r="E27" s="857"/>
      <c r="F27" s="857"/>
      <c r="G27" s="857"/>
      <c r="H27" s="857"/>
      <c r="I27" s="857"/>
      <c r="J27" s="858"/>
    </row>
    <row r="28" spans="1:10" x14ac:dyDescent="0.45">
      <c r="A28" s="859"/>
      <c r="B28" s="860"/>
      <c r="C28" s="860"/>
      <c r="D28" s="860"/>
      <c r="E28" s="860"/>
      <c r="F28" s="860"/>
      <c r="G28" s="860"/>
      <c r="H28" s="860"/>
      <c r="I28" s="860"/>
      <c r="J28" s="861"/>
    </row>
    <row r="29" spans="1:10" x14ac:dyDescent="0.45">
      <c r="A29" s="862" t="s">
        <v>250</v>
      </c>
      <c r="B29" s="863"/>
      <c r="C29" s="863"/>
      <c r="D29" s="863"/>
      <c r="E29" s="863"/>
      <c r="F29" s="863"/>
      <c r="G29" s="863"/>
      <c r="H29" s="863"/>
      <c r="I29" s="863"/>
      <c r="J29" s="864"/>
    </row>
    <row r="30" spans="1:10" x14ac:dyDescent="0.45">
      <c r="A30" s="856"/>
      <c r="B30" s="857"/>
      <c r="C30" s="857"/>
      <c r="D30" s="857"/>
      <c r="E30" s="857"/>
      <c r="F30" s="857"/>
      <c r="G30" s="857"/>
      <c r="H30" s="857"/>
      <c r="I30" s="857"/>
      <c r="J30" s="858"/>
    </row>
    <row r="31" spans="1:10" ht="15.75" customHeight="1" x14ac:dyDescent="0.45">
      <c r="A31" s="859"/>
      <c r="B31" s="860"/>
      <c r="C31" s="860"/>
      <c r="D31" s="860"/>
      <c r="E31" s="860"/>
      <c r="F31" s="860"/>
      <c r="G31" s="860"/>
      <c r="H31" s="860"/>
      <c r="I31" s="860"/>
      <c r="J31" s="861"/>
    </row>
    <row r="32" spans="1:10" ht="15.75" customHeight="1" x14ac:dyDescent="0.45">
      <c r="A32" s="865" t="s">
        <v>252</v>
      </c>
      <c r="B32" s="866"/>
      <c r="C32" s="866"/>
      <c r="D32" s="866"/>
      <c r="E32" s="866"/>
      <c r="F32" s="866"/>
      <c r="G32" s="866"/>
      <c r="H32" s="866"/>
      <c r="I32" s="866"/>
      <c r="J32" s="867"/>
    </row>
    <row r="33" spans="1:10" ht="15.75" customHeight="1" x14ac:dyDescent="0.45">
      <c r="A33" s="868"/>
      <c r="B33" s="869"/>
      <c r="C33" s="869"/>
      <c r="D33" s="869"/>
      <c r="E33" s="869"/>
      <c r="F33" s="869"/>
      <c r="G33" s="869"/>
      <c r="H33" s="869"/>
      <c r="I33" s="869"/>
      <c r="J33" s="870"/>
    </row>
    <row r="34" spans="1:10" ht="15.75" x14ac:dyDescent="0.5">
      <c r="A34" s="470"/>
      <c r="B34" s="470"/>
      <c r="C34" s="470"/>
      <c r="D34" s="470"/>
      <c r="E34" s="470"/>
      <c r="F34" s="470"/>
      <c r="G34" s="470"/>
      <c r="H34" s="470"/>
      <c r="I34" s="470"/>
      <c r="J34" s="470"/>
    </row>
    <row r="35" spans="1:10" ht="15.75" x14ac:dyDescent="0.45">
      <c r="A35" s="871" t="s">
        <v>251</v>
      </c>
      <c r="B35" s="871"/>
      <c r="C35" s="871"/>
      <c r="D35" s="871"/>
      <c r="E35" s="871"/>
      <c r="F35" s="871"/>
      <c r="G35" s="871"/>
      <c r="H35" s="871"/>
      <c r="I35" s="871"/>
      <c r="J35" s="871"/>
    </row>
    <row r="36" spans="1:10" x14ac:dyDescent="0.45">
      <c r="B36" s="2"/>
    </row>
    <row r="37" spans="1:10" x14ac:dyDescent="0.45">
      <c r="A37" s="776" t="s">
        <v>41</v>
      </c>
      <c r="B37" s="777"/>
      <c r="C37" s="777"/>
      <c r="D37" s="777"/>
      <c r="E37" s="777"/>
      <c r="F37" s="777"/>
      <c r="G37" s="778"/>
      <c r="H37" s="779"/>
    </row>
    <row r="38" spans="1:10" x14ac:dyDescent="0.45">
      <c r="A38" s="872">
        <f>'DPNK-Stamm'!B2</f>
        <v>45292</v>
      </c>
      <c r="B38" s="873"/>
      <c r="C38" s="206"/>
      <c r="D38" s="42"/>
      <c r="E38" s="277" t="s">
        <v>82</v>
      </c>
      <c r="F38" s="278" t="s">
        <v>84</v>
      </c>
      <c r="G38" s="45"/>
      <c r="H38" s="241" t="s">
        <v>20</v>
      </c>
    </row>
    <row r="39" spans="1:10" x14ac:dyDescent="0.45">
      <c r="A39" s="874" t="str">
        <f>'DPNK-Stamm'!A4</f>
        <v>Arbeitslosenversicherung</v>
      </c>
      <c r="B39" s="875"/>
      <c r="C39" s="875"/>
      <c r="D39" s="875"/>
      <c r="E39" s="875"/>
      <c r="F39" s="876"/>
      <c r="G39" s="316" t="s">
        <v>82</v>
      </c>
      <c r="H39" s="238">
        <f>IF(G39=$E$38,'DPNK-Stamm'!H4,"")</f>
        <v>2.9499999999999998E-2</v>
      </c>
    </row>
    <row r="40" spans="1:10" x14ac:dyDescent="0.45">
      <c r="A40" s="717" t="str">
        <f>'DPNK-Stamm'!A5</f>
        <v>Zuschlag Insolvenzentgeltsicherung</v>
      </c>
      <c r="B40" s="718"/>
      <c r="C40" s="718"/>
      <c r="D40" s="718"/>
      <c r="E40" s="718"/>
      <c r="F40" s="719"/>
      <c r="G40" s="317" t="s">
        <v>82</v>
      </c>
      <c r="H40" s="239">
        <f>IF(G40=$E$38,'DPNK-Stamm'!H5,"")</f>
        <v>1E-3</v>
      </c>
    </row>
    <row r="41" spans="1:10" x14ac:dyDescent="0.45">
      <c r="A41" s="717" t="str">
        <f>'DPNK-Stamm'!A6</f>
        <v>Pensionsversicherung ASVG</v>
      </c>
      <c r="B41" s="718"/>
      <c r="C41" s="718"/>
      <c r="D41" s="718"/>
      <c r="E41" s="718"/>
      <c r="F41" s="719"/>
      <c r="G41" s="317" t="s">
        <v>82</v>
      </c>
      <c r="H41" s="239">
        <f>IF(G41=$E$38,'DPNK-Stamm'!H6,"")</f>
        <v>0.1255</v>
      </c>
    </row>
    <row r="42" spans="1:10" x14ac:dyDescent="0.45">
      <c r="A42" s="717" t="str">
        <f>'DPNK-Stamm'!A7</f>
        <v>Krankenversicherung ASVG</v>
      </c>
      <c r="B42" s="718"/>
      <c r="C42" s="718"/>
      <c r="D42" s="718"/>
      <c r="E42" s="718"/>
      <c r="F42" s="719"/>
      <c r="G42" s="317" t="s">
        <v>82</v>
      </c>
      <c r="H42" s="239">
        <f>IF(G42=$E$38,'DPNK-Stamm'!H7,"")</f>
        <v>3.78E-2</v>
      </c>
    </row>
    <row r="43" spans="1:10" x14ac:dyDescent="0.45">
      <c r="A43" s="717" t="str">
        <f>'DPNK-Stamm'!A8</f>
        <v>Unfallversicherung</v>
      </c>
      <c r="B43" s="718"/>
      <c r="C43" s="718"/>
      <c r="D43" s="718"/>
      <c r="E43" s="718"/>
      <c r="F43" s="719"/>
      <c r="G43" s="317" t="s">
        <v>82</v>
      </c>
      <c r="H43" s="239">
        <f>IF(G43=$E$38,'DPNK-Stamm'!H8,"")</f>
        <v>1.0999999999999999E-2</v>
      </c>
    </row>
    <row r="44" spans="1:10" x14ac:dyDescent="0.45">
      <c r="A44" s="717" t="str">
        <f>'DPNK-Stamm'!A9</f>
        <v>Familienlastenausgleichsfonds (FLAF) - Vorgezogene Reduktion von 3,9% auf</v>
      </c>
      <c r="B44" s="718"/>
      <c r="C44" s="718"/>
      <c r="D44" s="718"/>
      <c r="E44" s="718"/>
      <c r="F44" s="719"/>
      <c r="G44" s="317" t="s">
        <v>82</v>
      </c>
      <c r="H44" s="239">
        <f>IF(G44=$E$38,'DPNK-Stamm'!H9,"")</f>
        <v>3.6999999999999998E-2</v>
      </c>
    </row>
    <row r="45" spans="1:10" x14ac:dyDescent="0.45">
      <c r="A45" s="717" t="str">
        <f>'DPNK-Stamm'!A10</f>
        <v>DZ zum FLAF (im Mittel; bitte zutreffenden Bundesländerwert eintragen)</v>
      </c>
      <c r="B45" s="718"/>
      <c r="C45" s="718"/>
      <c r="D45" s="718"/>
      <c r="E45" s="718"/>
      <c r="F45" s="719"/>
      <c r="G45" s="317" t="s">
        <v>82</v>
      </c>
      <c r="H45" s="239">
        <f>IF(G45=$E$38,'DPNK-Stamm'!H10,"")</f>
        <v>3.5999999999999999E-3</v>
      </c>
    </row>
    <row r="46" spans="1:10" x14ac:dyDescent="0.45">
      <c r="A46" s="717" t="str">
        <f>'DPNK-Stamm'!A11</f>
        <v>Wohnbauförderungsbeitrag</v>
      </c>
      <c r="B46" s="718"/>
      <c r="C46" s="718"/>
      <c r="D46" s="718"/>
      <c r="E46" s="718"/>
      <c r="F46" s="719"/>
      <c r="G46" s="317" t="s">
        <v>82</v>
      </c>
      <c r="H46" s="239">
        <f>IF(G46=$E$38,'DPNK-Stamm'!H11,"")</f>
        <v>5.0000000000000001E-3</v>
      </c>
    </row>
    <row r="47" spans="1:10" x14ac:dyDescent="0.45">
      <c r="A47" s="717" t="str">
        <f>'DPNK-Stamm'!A12</f>
        <v>Schlechtwetterentschädigungsbeitrag</v>
      </c>
      <c r="B47" s="718"/>
      <c r="C47" s="718"/>
      <c r="D47" s="718"/>
      <c r="E47" s="718"/>
      <c r="F47" s="719"/>
      <c r="G47" s="317" t="s">
        <v>84</v>
      </c>
      <c r="H47" s="239" t="str">
        <f>IF(G47=$E$38,'DPNK-Stamm'!H12,"")</f>
        <v/>
      </c>
    </row>
    <row r="48" spans="1:10" x14ac:dyDescent="0.45">
      <c r="A48" s="717" t="str">
        <f>'DPNK-Stamm'!A13</f>
        <v>Kommunalsteuer</v>
      </c>
      <c r="B48" s="718"/>
      <c r="C48" s="718"/>
      <c r="D48" s="718"/>
      <c r="E48" s="718"/>
      <c r="F48" s="719"/>
      <c r="G48" s="317" t="s">
        <v>82</v>
      </c>
      <c r="H48" s="239">
        <f>IF(G48=$E$38,'DPNK-Stamm'!H13,"")</f>
        <v>0.03</v>
      </c>
    </row>
    <row r="49" spans="1:10" x14ac:dyDescent="0.45">
      <c r="A49" s="717" t="str">
        <f>'DPNK-Stamm'!A14</f>
        <v>Abfertigung-Neu (Betriebl. Mitarbeitervorsorge)</v>
      </c>
      <c r="B49" s="718"/>
      <c r="C49" s="718"/>
      <c r="D49" s="718"/>
      <c r="E49" s="718"/>
      <c r="F49" s="719"/>
      <c r="G49" s="317" t="s">
        <v>82</v>
      </c>
      <c r="H49" s="239">
        <f>IF(G49=$E$38,'DPNK-Stamm'!H14,"")</f>
        <v>1.5299999999999999E-2</v>
      </c>
    </row>
    <row r="50" spans="1:10" x14ac:dyDescent="0.45">
      <c r="A50" s="618" t="str">
        <f>'DPNK-Stamm'!A15</f>
        <v>frei</v>
      </c>
      <c r="B50" s="619"/>
      <c r="C50" s="619"/>
      <c r="D50" s="619"/>
      <c r="E50" s="619"/>
      <c r="F50" s="830"/>
      <c r="G50" s="317"/>
      <c r="H50" s="239" t="str">
        <f>IF(G50=$E$38,'DPNK-Stamm'!H15,"")</f>
        <v/>
      </c>
    </row>
    <row r="51" spans="1:10" x14ac:dyDescent="0.45">
      <c r="A51" s="740" t="str">
        <f>'DPNK-Stamm'!A16</f>
        <v>frei</v>
      </c>
      <c r="B51" s="741"/>
      <c r="C51" s="741"/>
      <c r="D51" s="741"/>
      <c r="E51" s="741"/>
      <c r="F51" s="837"/>
      <c r="G51" s="318"/>
      <c r="H51" s="240" t="str">
        <f>IF(G51=$E$38,'DPNK-Stamm'!H16,"")</f>
        <v/>
      </c>
    </row>
    <row r="52" spans="1:10" x14ac:dyDescent="0.45">
      <c r="A52" s="68" t="s">
        <v>42</v>
      </c>
      <c r="B52" s="69"/>
      <c r="C52" s="69"/>
      <c r="D52" s="69"/>
      <c r="E52" s="69"/>
      <c r="F52" s="69"/>
      <c r="G52" s="106"/>
      <c r="H52" s="248">
        <f>SUM(H39:H51)</f>
        <v>0.29569999999999996</v>
      </c>
    </row>
    <row r="53" spans="1:10" x14ac:dyDescent="0.45">
      <c r="A53" s="734"/>
      <c r="B53" s="734"/>
      <c r="C53" s="734"/>
      <c r="D53" s="734"/>
      <c r="E53" s="734"/>
      <c r="F53" s="734"/>
      <c r="G53" s="734"/>
      <c r="H53" s="734"/>
    </row>
    <row r="54" spans="1:10" x14ac:dyDescent="0.45">
      <c r="A54" s="838" t="str">
        <f>'DPNK-Stamm'!A20</f>
        <v>DPNK auf laufendes Entgelt</v>
      </c>
      <c r="B54" s="839"/>
      <c r="C54" s="839"/>
      <c r="D54" s="839"/>
      <c r="E54" s="839"/>
      <c r="F54" s="839"/>
      <c r="G54" s="839"/>
      <c r="H54" s="72">
        <f>H52</f>
        <v>0.29569999999999996</v>
      </c>
    </row>
    <row r="55" spans="1:10" x14ac:dyDescent="0.45">
      <c r="A55" s="824" t="str">
        <f>'DPNK-Stamm'!A21</f>
        <v>abzüglich Wohnbauförderungsbeitrag</v>
      </c>
      <c r="B55" s="825"/>
      <c r="C55" s="825"/>
      <c r="D55" s="825"/>
      <c r="E55" s="825"/>
      <c r="F55" s="825"/>
      <c r="G55" s="825"/>
      <c r="H55" s="243">
        <f>'DPNK-Stamm'!H21</f>
        <v>-5.0000000000000001E-3</v>
      </c>
    </row>
    <row r="56" spans="1:10" x14ac:dyDescent="0.45">
      <c r="A56" s="740">
        <f>'DPNK-Stamm'!A22</f>
        <v>0</v>
      </c>
      <c r="B56" s="741"/>
      <c r="C56" s="741"/>
      <c r="D56" s="741"/>
      <c r="E56" s="741"/>
      <c r="F56" s="741"/>
      <c r="G56" s="741"/>
      <c r="H56" s="71">
        <f>'DPNK-Stamm'!H22</f>
        <v>0</v>
      </c>
    </row>
    <row r="57" spans="1:10" x14ac:dyDescent="0.45">
      <c r="A57" s="735" t="str">
        <f>'DPNK-Stamm'!A23</f>
        <v>Direkte Personalnebenkosten auf Sonderzahlungen</v>
      </c>
      <c r="B57" s="736"/>
      <c r="C57" s="736"/>
      <c r="D57" s="736"/>
      <c r="E57" s="736"/>
      <c r="F57" s="736"/>
      <c r="G57" s="736"/>
      <c r="H57" s="70">
        <f>SUM(H54:H56)</f>
        <v>0.29069999999999996</v>
      </c>
    </row>
    <row r="58" spans="1:10" x14ac:dyDescent="0.45">
      <c r="A58" s="558"/>
      <c r="B58" s="558"/>
      <c r="C58" s="558"/>
      <c r="D58" s="558"/>
      <c r="E58" s="558"/>
      <c r="F58" s="558"/>
      <c r="G58" s="558"/>
      <c r="H58" s="559"/>
    </row>
    <row r="60" spans="1:10" x14ac:dyDescent="0.45">
      <c r="A60" s="185" t="s">
        <v>0</v>
      </c>
      <c r="B60" s="186"/>
      <c r="C60" s="186"/>
      <c r="D60" s="186"/>
      <c r="E60" s="186"/>
      <c r="F60" s="186"/>
      <c r="G60" s="186"/>
      <c r="H60" s="186"/>
      <c r="I60" s="187"/>
      <c r="J60" s="200"/>
    </row>
    <row r="61" spans="1:10" x14ac:dyDescent="0.45">
      <c r="A61" s="4" t="s">
        <v>1</v>
      </c>
      <c r="B61" s="188"/>
      <c r="C61" s="188"/>
      <c r="D61" s="188"/>
      <c r="E61" s="5"/>
      <c r="F61" s="5"/>
      <c r="G61" s="5"/>
      <c r="H61" s="6" t="s">
        <v>2</v>
      </c>
      <c r="I61" s="7" t="s">
        <v>3</v>
      </c>
      <c r="J61" s="196"/>
    </row>
    <row r="62" spans="1:10" x14ac:dyDescent="0.45">
      <c r="A62" s="8" t="s">
        <v>120</v>
      </c>
      <c r="B62" s="189"/>
      <c r="C62" s="189"/>
      <c r="D62" s="189"/>
      <c r="E62" s="9"/>
      <c r="F62" s="9"/>
      <c r="G62" s="9"/>
      <c r="H62" s="10">
        <v>365.25</v>
      </c>
      <c r="I62" s="11"/>
      <c r="J62" s="9"/>
    </row>
    <row r="63" spans="1:10" x14ac:dyDescent="0.45">
      <c r="A63" s="12" t="s">
        <v>5</v>
      </c>
      <c r="B63" s="13"/>
      <c r="C63" s="13"/>
      <c r="D63" s="13"/>
      <c r="E63" s="13"/>
      <c r="F63" s="13"/>
      <c r="G63" s="13"/>
      <c r="H63" s="14">
        <f>-H62/7*2</f>
        <v>-104.35714285714286</v>
      </c>
      <c r="I63" s="15"/>
      <c r="J63" s="9"/>
    </row>
    <row r="64" spans="1:10" x14ac:dyDescent="0.45">
      <c r="A64" s="16" t="s">
        <v>7</v>
      </c>
      <c r="B64" s="17"/>
      <c r="C64" s="17"/>
      <c r="D64" s="17"/>
      <c r="E64" s="17"/>
      <c r="F64" s="17"/>
      <c r="G64" s="17"/>
      <c r="H64" s="18">
        <f>SUM(H62:H63)</f>
        <v>260.89285714285711</v>
      </c>
      <c r="I64" s="15"/>
      <c r="J64" s="9"/>
    </row>
    <row r="65" spans="1:14" x14ac:dyDescent="0.45">
      <c r="A65" s="8" t="s">
        <v>121</v>
      </c>
      <c r="B65" s="189"/>
      <c r="C65" s="189"/>
      <c r="D65" s="189"/>
      <c r="E65" s="9"/>
      <c r="F65" s="9"/>
      <c r="G65" s="9"/>
      <c r="H65" s="19">
        <v>-10.5</v>
      </c>
      <c r="I65" s="840">
        <f>-H65-H66</f>
        <v>11.214285714285714</v>
      </c>
      <c r="J65" s="201"/>
    </row>
    <row r="66" spans="1:14" x14ac:dyDescent="0.45">
      <c r="A66" s="8" t="s">
        <v>259</v>
      </c>
      <c r="B66" s="189"/>
      <c r="C66" s="189"/>
      <c r="D66" s="189"/>
      <c r="E66" s="9"/>
      <c r="G66" s="504">
        <v>0.5</v>
      </c>
      <c r="H66" s="314">
        <f>-2*0.714285714285714*G66</f>
        <v>-0.7142857142857143</v>
      </c>
      <c r="I66" s="840"/>
      <c r="J66" s="201"/>
    </row>
    <row r="67" spans="1:14" x14ac:dyDescent="0.45">
      <c r="A67" s="8" t="s">
        <v>11</v>
      </c>
      <c r="B67" s="189"/>
      <c r="C67" s="312">
        <v>0.85</v>
      </c>
      <c r="D67" s="841">
        <v>5</v>
      </c>
      <c r="E67" s="841"/>
      <c r="F67" s="20">
        <v>5</v>
      </c>
      <c r="G67" s="3"/>
      <c r="H67" s="19">
        <f>-5*D67*C67</f>
        <v>-21.25</v>
      </c>
      <c r="I67" s="836">
        <f>-H67-H68</f>
        <v>25.75</v>
      </c>
      <c r="J67" s="202"/>
    </row>
    <row r="68" spans="1:14" x14ac:dyDescent="0.45">
      <c r="A68" s="21" t="s">
        <v>13</v>
      </c>
      <c r="B68" s="190"/>
      <c r="C68" s="22">
        <f>1-C67</f>
        <v>0.15000000000000002</v>
      </c>
      <c r="D68" s="835">
        <v>6</v>
      </c>
      <c r="E68" s="835"/>
      <c r="F68" s="23">
        <v>5</v>
      </c>
      <c r="G68" s="208"/>
      <c r="H68" s="24">
        <f>-5*D68*C68</f>
        <v>-4.5000000000000009</v>
      </c>
      <c r="I68" s="836"/>
      <c r="J68" s="202"/>
      <c r="M68" s="280"/>
    </row>
    <row r="69" spans="1:14" x14ac:dyDescent="0.45">
      <c r="A69" s="204" t="s">
        <v>15</v>
      </c>
      <c r="B69" s="561"/>
      <c r="C69" s="9"/>
      <c r="D69" s="9"/>
      <c r="E69" s="9"/>
      <c r="F69" s="9"/>
      <c r="G69" s="9"/>
      <c r="H69" s="25">
        <f>SUM(H64:H68)</f>
        <v>223.92857142857139</v>
      </c>
      <c r="I69" s="15"/>
      <c r="J69" s="9"/>
      <c r="M69" s="280"/>
    </row>
    <row r="70" spans="1:14" x14ac:dyDescent="0.45">
      <c r="A70" s="197" t="s">
        <v>290</v>
      </c>
      <c r="B70" s="9"/>
      <c r="C70" s="9"/>
      <c r="D70" s="9"/>
      <c r="E70" s="9"/>
      <c r="F70" s="9"/>
      <c r="G70" s="9"/>
      <c r="H70" s="100">
        <v>-11</v>
      </c>
      <c r="I70" s="836">
        <f>-H70-H71</f>
        <v>13.5</v>
      </c>
      <c r="J70" s="202"/>
      <c r="M70" s="280"/>
    </row>
    <row r="71" spans="1:14" x14ac:dyDescent="0.45">
      <c r="A71" s="12" t="s">
        <v>291</v>
      </c>
      <c r="B71" s="13"/>
      <c r="C71" s="13"/>
      <c r="D71" s="13"/>
      <c r="E71" s="13"/>
      <c r="F71" s="13"/>
      <c r="G71" s="13"/>
      <c r="H71" s="100">
        <v>-2.5</v>
      </c>
      <c r="I71" s="836"/>
      <c r="J71" s="202"/>
      <c r="M71" s="280"/>
      <c r="N71" s="280"/>
    </row>
    <row r="72" spans="1:14" x14ac:dyDescent="0.45">
      <c r="A72" s="204" t="s">
        <v>287</v>
      </c>
      <c r="B72" s="561"/>
      <c r="C72" s="9"/>
      <c r="D72" s="9"/>
      <c r="E72" s="9"/>
      <c r="F72" s="9"/>
      <c r="G72" s="9"/>
      <c r="H72" s="10">
        <f>SUM(H69:H71)</f>
        <v>210.42857142857139</v>
      </c>
      <c r="I72" s="15"/>
      <c r="J72" s="9"/>
    </row>
    <row r="73" spans="1:14" x14ac:dyDescent="0.45">
      <c r="A73" s="197" t="s">
        <v>292</v>
      </c>
      <c r="B73" s="9"/>
      <c r="C73" s="9"/>
      <c r="D73" s="9"/>
      <c r="E73" s="9"/>
      <c r="F73" s="9"/>
      <c r="G73" s="9"/>
      <c r="H73" s="100">
        <v>0</v>
      </c>
      <c r="I73" s="33"/>
      <c r="J73" s="9"/>
    </row>
    <row r="74" spans="1:14" x14ac:dyDescent="0.45">
      <c r="A74" s="21" t="s">
        <v>289</v>
      </c>
      <c r="B74" s="190"/>
      <c r="C74" s="190"/>
      <c r="D74" s="190"/>
      <c r="E74" s="13"/>
      <c r="F74" s="13"/>
      <c r="G74" s="13"/>
      <c r="H74" s="100">
        <v>-7.5</v>
      </c>
      <c r="I74" s="199">
        <f t="shared" ref="I74" si="1">-H74</f>
        <v>7.5</v>
      </c>
      <c r="J74" s="25"/>
    </row>
    <row r="75" spans="1:14" x14ac:dyDescent="0.45">
      <c r="A75" s="562" t="s">
        <v>288</v>
      </c>
      <c r="B75" s="281"/>
      <c r="C75" s="281"/>
      <c r="D75" s="281"/>
      <c r="E75" s="13"/>
      <c r="F75" s="13" t="s">
        <v>18</v>
      </c>
      <c r="G75" s="208"/>
      <c r="H75" s="282">
        <f>SUM(H72:H74)</f>
        <v>202.92857142857139</v>
      </c>
      <c r="I75" s="26">
        <f>SUM(I62:I74)</f>
        <v>57.964285714285715</v>
      </c>
      <c r="J75" s="25"/>
    </row>
    <row r="76" spans="1:14" x14ac:dyDescent="0.45">
      <c r="A76" s="855"/>
      <c r="B76" s="855"/>
      <c r="C76" s="855"/>
      <c r="D76" s="855"/>
      <c r="E76" s="855"/>
      <c r="F76" s="855"/>
      <c r="G76" s="855"/>
      <c r="H76" s="855"/>
      <c r="I76" s="855"/>
    </row>
    <row r="77" spans="1:14" ht="15.75" x14ac:dyDescent="0.45">
      <c r="A77" s="218" t="s">
        <v>19</v>
      </c>
      <c r="B77" s="219"/>
      <c r="C77" s="219"/>
      <c r="D77" s="219"/>
      <c r="E77" s="220"/>
      <c r="F77" s="221"/>
      <c r="G77" s="221"/>
      <c r="H77" s="221"/>
      <c r="I77" s="222"/>
      <c r="J77" s="843" t="s">
        <v>47</v>
      </c>
    </row>
    <row r="78" spans="1:14" x14ac:dyDescent="0.45">
      <c r="A78" s="68" t="s">
        <v>203</v>
      </c>
      <c r="B78" s="69"/>
      <c r="C78" s="69"/>
      <c r="D78" s="69"/>
      <c r="E78" s="113"/>
      <c r="F78" s="223" t="s">
        <v>18</v>
      </c>
      <c r="G78" s="223" t="s">
        <v>20</v>
      </c>
      <c r="H78" s="224" t="s">
        <v>49</v>
      </c>
      <c r="I78" s="225" t="s">
        <v>50</v>
      </c>
      <c r="J78" s="844"/>
    </row>
    <row r="79" spans="1:14" x14ac:dyDescent="0.45">
      <c r="A79" s="226"/>
      <c r="B79" s="110"/>
      <c r="C79" s="110"/>
      <c r="D79" s="110"/>
      <c r="E79" s="109"/>
      <c r="F79" s="227"/>
      <c r="G79" s="227"/>
      <c r="H79" s="228"/>
      <c r="I79" s="229"/>
      <c r="J79" s="844"/>
    </row>
    <row r="80" spans="1:14" x14ac:dyDescent="0.45">
      <c r="A80" s="203" t="s">
        <v>21</v>
      </c>
      <c r="B80" s="189"/>
      <c r="C80" s="189"/>
      <c r="D80" s="189"/>
      <c r="E80" s="9"/>
      <c r="F80" s="27">
        <f>H75</f>
        <v>202.92857142857139</v>
      </c>
      <c r="G80" s="28">
        <f>F80/F80</f>
        <v>1</v>
      </c>
      <c r="H80" s="198">
        <f>G80*H$52</f>
        <v>0.29569999999999996</v>
      </c>
      <c r="I80" s="29">
        <f>G80*(1+H80)</f>
        <v>1.2957000000000001</v>
      </c>
      <c r="J80" s="844"/>
    </row>
    <row r="81" spans="1:16" x14ac:dyDescent="0.45">
      <c r="A81" s="8" t="s">
        <v>22</v>
      </c>
      <c r="B81" s="189"/>
      <c r="C81" s="189"/>
      <c r="D81" s="189"/>
      <c r="E81" s="9"/>
      <c r="F81" s="30"/>
      <c r="G81" s="31"/>
      <c r="H81" s="198"/>
      <c r="I81" s="29"/>
      <c r="J81" s="844"/>
    </row>
    <row r="82" spans="1:16" x14ac:dyDescent="0.45">
      <c r="A82" s="204" t="s">
        <v>118</v>
      </c>
      <c r="B82" s="9"/>
      <c r="C82" s="9"/>
      <c r="D82" s="9"/>
      <c r="E82" s="9"/>
      <c r="F82" s="30"/>
      <c r="G82" s="31"/>
      <c r="H82" s="198"/>
      <c r="I82" s="29"/>
      <c r="J82" s="845"/>
    </row>
    <row r="83" spans="1:16" x14ac:dyDescent="0.45">
      <c r="A83" s="197" t="s">
        <v>119</v>
      </c>
      <c r="B83" s="9"/>
      <c r="C83" s="9"/>
      <c r="D83" s="9"/>
      <c r="E83" s="9"/>
      <c r="F83" s="30">
        <f>I65</f>
        <v>11.214285714285714</v>
      </c>
      <c r="G83" s="31">
        <f>F83/F$80</f>
        <v>5.5262231608588536E-2</v>
      </c>
      <c r="H83" s="198">
        <f>H80</f>
        <v>0.29569999999999996</v>
      </c>
      <c r="I83" s="29">
        <f t="shared" ref="I83:I89" si="2">G83*(1+H83)</f>
        <v>7.1603273495248171E-2</v>
      </c>
      <c r="J83" s="253">
        <v>0</v>
      </c>
      <c r="M83" s="330">
        <f>IF($J83=0,$I83,0)</f>
        <v>7.1603273495248171E-2</v>
      </c>
      <c r="N83" s="330">
        <f>IF($J83=1,$I83,0)</f>
        <v>0</v>
      </c>
      <c r="O83" s="330">
        <f>IF($J83=2,$I83,0)</f>
        <v>0</v>
      </c>
      <c r="P83" s="330">
        <f>IF($J83=3,$I83,0)</f>
        <v>0</v>
      </c>
    </row>
    <row r="84" spans="1:16" x14ac:dyDescent="0.45">
      <c r="A84" s="197" t="s">
        <v>122</v>
      </c>
      <c r="B84" s="9"/>
      <c r="C84" s="9"/>
      <c r="D84" s="9"/>
      <c r="E84" s="9"/>
      <c r="F84" s="30">
        <f>I67</f>
        <v>25.75</v>
      </c>
      <c r="G84" s="31">
        <f t="shared" ref="G84:G86" si="3">F84/F$80</f>
        <v>0.12689193945793736</v>
      </c>
      <c r="H84" s="198">
        <f>H80</f>
        <v>0.29569999999999996</v>
      </c>
      <c r="I84" s="29">
        <f t="shared" si="2"/>
        <v>0.16441388595564946</v>
      </c>
      <c r="J84" s="253">
        <v>0</v>
      </c>
      <c r="M84" s="330">
        <f t="shared" ref="M84:M90" si="4">IF($J84=0,$I84,0)</f>
        <v>0.16441388595564946</v>
      </c>
      <c r="N84" s="330">
        <f t="shared" ref="N84:N90" si="5">IF($J84=1,$I84,0)</f>
        <v>0</v>
      </c>
      <c r="O84" s="330">
        <f t="shared" ref="O84:O90" si="6">IF($J84=2,$I84,0)</f>
        <v>0</v>
      </c>
      <c r="P84" s="330">
        <f t="shared" ref="P84:P90" si="7">IF($J84=3,$I84,0)</f>
        <v>0</v>
      </c>
    </row>
    <row r="85" spans="1:16" x14ac:dyDescent="0.45">
      <c r="A85" s="197" t="s">
        <v>123</v>
      </c>
      <c r="B85" s="9"/>
      <c r="C85" s="9"/>
      <c r="D85" s="9"/>
      <c r="E85" s="9"/>
      <c r="F85" s="30">
        <f>I70</f>
        <v>13.5</v>
      </c>
      <c r="G85" s="31">
        <f t="shared" si="3"/>
        <v>6.6525871172122511E-2</v>
      </c>
      <c r="H85" s="198">
        <f>H80</f>
        <v>0.29569999999999996</v>
      </c>
      <c r="I85" s="29">
        <f t="shared" si="2"/>
        <v>8.619757127771914E-2</v>
      </c>
      <c r="J85" s="253">
        <v>0</v>
      </c>
      <c r="M85" s="330">
        <f t="shared" si="4"/>
        <v>8.619757127771914E-2</v>
      </c>
      <c r="N85" s="330">
        <f t="shared" si="5"/>
        <v>0</v>
      </c>
      <c r="O85" s="330">
        <f t="shared" si="6"/>
        <v>0</v>
      </c>
      <c r="P85" s="330">
        <f t="shared" si="7"/>
        <v>0</v>
      </c>
    </row>
    <row r="86" spans="1:16" x14ac:dyDescent="0.45">
      <c r="A86" s="197" t="s">
        <v>155</v>
      </c>
      <c r="B86" s="9"/>
      <c r="C86" s="9"/>
      <c r="D86" s="9"/>
      <c r="E86" s="9"/>
      <c r="F86" s="30">
        <f>I74</f>
        <v>7.5</v>
      </c>
      <c r="G86" s="31">
        <f t="shared" si="3"/>
        <v>3.6958817317845838E-2</v>
      </c>
      <c r="H86" s="198">
        <f>H80</f>
        <v>0.29569999999999996</v>
      </c>
      <c r="I86" s="29">
        <f t="shared" si="2"/>
        <v>4.7887539598732855E-2</v>
      </c>
      <c r="J86" s="253">
        <v>0</v>
      </c>
      <c r="M86" s="330">
        <f t="shared" si="4"/>
        <v>4.7887539598732855E-2</v>
      </c>
      <c r="N86" s="330">
        <f t="shared" si="5"/>
        <v>0</v>
      </c>
      <c r="O86" s="330">
        <f t="shared" si="6"/>
        <v>0</v>
      </c>
      <c r="P86" s="330">
        <f t="shared" si="7"/>
        <v>0</v>
      </c>
    </row>
    <row r="87" spans="1:16" x14ac:dyDescent="0.45">
      <c r="A87" s="204" t="s">
        <v>124</v>
      </c>
      <c r="B87" s="9"/>
      <c r="C87" s="9"/>
      <c r="D87" s="9"/>
      <c r="E87" s="9"/>
      <c r="F87" s="30"/>
      <c r="G87" s="31"/>
      <c r="H87" s="198"/>
      <c r="I87" s="29"/>
      <c r="J87" s="254"/>
      <c r="M87" s="330">
        <f t="shared" si="4"/>
        <v>0</v>
      </c>
      <c r="N87" s="330">
        <f t="shared" si="5"/>
        <v>0</v>
      </c>
      <c r="O87" s="330">
        <f t="shared" si="6"/>
        <v>0</v>
      </c>
      <c r="P87" s="330">
        <f t="shared" si="7"/>
        <v>0</v>
      </c>
    </row>
    <row r="88" spans="1:16" x14ac:dyDescent="0.45">
      <c r="A88" s="197" t="s">
        <v>125</v>
      </c>
      <c r="B88" s="9"/>
      <c r="C88" s="9"/>
      <c r="D88" s="841">
        <v>4.33</v>
      </c>
      <c r="E88" s="841"/>
      <c r="F88" s="34">
        <f>D88*5</f>
        <v>21.65</v>
      </c>
      <c r="G88" s="31">
        <f>F88/F$80</f>
        <v>0.10668778599084831</v>
      </c>
      <c r="H88" s="198">
        <f>H57</f>
        <v>0.29069999999999996</v>
      </c>
      <c r="I88" s="29">
        <f t="shared" si="2"/>
        <v>0.13770192537838791</v>
      </c>
      <c r="J88" s="253">
        <v>0</v>
      </c>
      <c r="M88" s="330">
        <f t="shared" si="4"/>
        <v>0.13770192537838791</v>
      </c>
      <c r="N88" s="330">
        <f t="shared" si="5"/>
        <v>0</v>
      </c>
      <c r="O88" s="330">
        <f t="shared" si="6"/>
        <v>0</v>
      </c>
      <c r="P88" s="330">
        <f t="shared" si="7"/>
        <v>0</v>
      </c>
    </row>
    <row r="89" spans="1:16" x14ac:dyDescent="0.45">
      <c r="A89" s="197" t="s">
        <v>126</v>
      </c>
      <c r="B89" s="9"/>
      <c r="C89" s="9"/>
      <c r="D89" s="841">
        <v>4.33</v>
      </c>
      <c r="E89" s="841"/>
      <c r="F89" s="34">
        <f>D89*5</f>
        <v>21.65</v>
      </c>
      <c r="G89" s="31">
        <f>F89/F$80</f>
        <v>0.10668778599084831</v>
      </c>
      <c r="H89" s="198">
        <f>H57</f>
        <v>0.29069999999999996</v>
      </c>
      <c r="I89" s="29">
        <f t="shared" si="2"/>
        <v>0.13770192537838791</v>
      </c>
      <c r="J89" s="253">
        <v>0</v>
      </c>
      <c r="M89" s="330">
        <f t="shared" si="4"/>
        <v>0.13770192537838791</v>
      </c>
      <c r="N89" s="330">
        <f t="shared" si="5"/>
        <v>0</v>
      </c>
      <c r="O89" s="330">
        <f t="shared" si="6"/>
        <v>0</v>
      </c>
      <c r="P89" s="330">
        <f t="shared" si="7"/>
        <v>0</v>
      </c>
    </row>
    <row r="90" spans="1:16" ht="14.65" thickBot="1" x14ac:dyDescent="0.5">
      <c r="A90" s="36" t="s">
        <v>127</v>
      </c>
      <c r="B90" s="191"/>
      <c r="C90" s="191"/>
      <c r="D90" s="191"/>
      <c r="E90" s="13"/>
      <c r="F90" s="13"/>
      <c r="G90" s="13"/>
      <c r="H90" s="208"/>
      <c r="I90" s="313">
        <v>0.02</v>
      </c>
      <c r="J90" s="380">
        <v>0</v>
      </c>
      <c r="M90" s="330">
        <f t="shared" si="4"/>
        <v>0.02</v>
      </c>
      <c r="N90" s="330">
        <f t="shared" si="5"/>
        <v>0</v>
      </c>
      <c r="O90" s="330">
        <f t="shared" si="6"/>
        <v>0</v>
      </c>
      <c r="P90" s="330">
        <f t="shared" si="7"/>
        <v>0</v>
      </c>
    </row>
    <row r="91" spans="1:16" x14ac:dyDescent="0.45">
      <c r="A91" s="230" t="s">
        <v>23</v>
      </c>
      <c r="B91" s="231"/>
      <c r="C91" s="231"/>
      <c r="D91" s="231"/>
      <c r="E91" s="17"/>
      <c r="F91" s="17"/>
      <c r="G91" s="17"/>
      <c r="H91" s="206"/>
      <c r="I91" s="35">
        <f>SUM(I80:I90)</f>
        <v>1.9612061210841256</v>
      </c>
      <c r="J91" s="252"/>
      <c r="M91" s="330">
        <f>SUM(M83:M90)</f>
        <v>0.66550612108412543</v>
      </c>
      <c r="N91" s="330">
        <f>SUM(N83:N90)</f>
        <v>0</v>
      </c>
      <c r="O91" s="330">
        <f>SUM(O83:O90)</f>
        <v>0</v>
      </c>
      <c r="P91" s="330">
        <f>SUM(P83:P90)</f>
        <v>0</v>
      </c>
    </row>
    <row r="92" spans="1:16" x14ac:dyDescent="0.45">
      <c r="A92" s="36" t="s">
        <v>24</v>
      </c>
      <c r="B92" s="208"/>
      <c r="C92" s="208"/>
      <c r="D92" s="208"/>
      <c r="E92" s="208"/>
      <c r="F92" s="208"/>
      <c r="G92" s="208"/>
      <c r="H92" s="208"/>
      <c r="I92" s="315">
        <f>-G80</f>
        <v>-1</v>
      </c>
      <c r="J92" s="249"/>
      <c r="M92" s="330"/>
      <c r="N92" s="330"/>
      <c r="O92" s="330"/>
      <c r="P92" s="330"/>
    </row>
    <row r="93" spans="1:16" x14ac:dyDescent="0.45">
      <c r="A93" s="237" t="s">
        <v>143</v>
      </c>
      <c r="B93" s="233"/>
      <c r="C93" s="233"/>
      <c r="D93" s="233"/>
      <c r="E93" s="5"/>
      <c r="F93" s="5"/>
      <c r="G93" s="5"/>
      <c r="H93" s="37"/>
      <c r="I93" s="32">
        <f>SUM(I91:I92)</f>
        <v>0.96120612108412562</v>
      </c>
      <c r="J93" s="249"/>
      <c r="M93" s="330"/>
      <c r="N93" s="330"/>
      <c r="O93" s="330"/>
      <c r="P93" s="330"/>
    </row>
    <row r="94" spans="1:16" x14ac:dyDescent="0.45">
      <c r="A94" s="232" t="s">
        <v>128</v>
      </c>
      <c r="B94" s="233"/>
      <c r="C94" s="233"/>
      <c r="D94" s="233"/>
      <c r="E94" s="5"/>
      <c r="F94" s="5"/>
      <c r="G94" s="5"/>
      <c r="H94" s="37"/>
      <c r="I94" s="32">
        <f>H80</f>
        <v>0.29569999999999996</v>
      </c>
      <c r="J94" s="250"/>
      <c r="M94" s="330"/>
      <c r="N94" s="330"/>
      <c r="O94" s="330"/>
      <c r="P94" s="330"/>
    </row>
    <row r="95" spans="1:16" x14ac:dyDescent="0.45">
      <c r="A95" s="234" t="s">
        <v>129</v>
      </c>
      <c r="B95" s="235"/>
      <c r="C95" s="235"/>
      <c r="D95" s="235"/>
      <c r="E95" s="188"/>
      <c r="F95" s="188"/>
      <c r="G95" s="188"/>
      <c r="H95" s="37"/>
      <c r="I95" s="236">
        <f>I93-I94</f>
        <v>0.66550612108412566</v>
      </c>
      <c r="J95" s="251"/>
      <c r="M95" s="330"/>
      <c r="N95" s="330"/>
      <c r="O95" s="330"/>
      <c r="P95" s="330"/>
    </row>
    <row r="96" spans="1:16" x14ac:dyDescent="0.45">
      <c r="A96" s="3"/>
      <c r="B96" s="3"/>
      <c r="C96" s="3"/>
      <c r="D96" s="3"/>
      <c r="E96" s="3"/>
      <c r="F96" s="3"/>
      <c r="G96" s="3"/>
      <c r="H96" s="3"/>
      <c r="I96" s="3"/>
      <c r="J96" s="3"/>
      <c r="M96" s="330"/>
      <c r="N96" s="330"/>
      <c r="O96" s="330"/>
      <c r="P96" s="330"/>
    </row>
    <row r="97" spans="1:16" x14ac:dyDescent="0.45">
      <c r="A97" s="846" t="s">
        <v>135</v>
      </c>
      <c r="B97" s="847"/>
      <c r="C97" s="847"/>
      <c r="D97" s="847"/>
      <c r="E97" s="847"/>
      <c r="F97" s="847"/>
      <c r="G97" s="847"/>
      <c r="H97" s="847"/>
      <c r="I97" s="848" t="s">
        <v>147</v>
      </c>
      <c r="J97" s="3"/>
      <c r="M97" s="330"/>
      <c r="N97" s="330"/>
      <c r="O97" s="330"/>
      <c r="P97" s="330"/>
    </row>
    <row r="98" spans="1:16" x14ac:dyDescent="0.45">
      <c r="A98" s="851" t="s">
        <v>136</v>
      </c>
      <c r="B98" s="852"/>
      <c r="C98" s="852"/>
      <c r="D98" s="852"/>
      <c r="E98" s="852"/>
      <c r="F98" s="852"/>
      <c r="G98" s="852"/>
      <c r="H98" s="852"/>
      <c r="I98" s="849"/>
      <c r="J98" s="3"/>
      <c r="M98" s="330"/>
      <c r="N98" s="330"/>
      <c r="O98" s="330"/>
      <c r="P98" s="330"/>
    </row>
    <row r="99" spans="1:16" x14ac:dyDescent="0.45">
      <c r="A99" s="853"/>
      <c r="B99" s="854"/>
      <c r="C99" s="854"/>
      <c r="D99" s="854"/>
      <c r="E99" s="854"/>
      <c r="F99" s="854"/>
      <c r="G99" s="854"/>
      <c r="H99" s="854"/>
      <c r="I99" s="850"/>
      <c r="J99" s="3"/>
      <c r="M99" s="330"/>
      <c r="N99" s="330"/>
      <c r="O99" s="330"/>
      <c r="P99" s="330"/>
    </row>
    <row r="100" spans="1:16" x14ac:dyDescent="0.45">
      <c r="A100" s="255" t="s">
        <v>131</v>
      </c>
      <c r="B100" s="256"/>
      <c r="C100" s="206"/>
      <c r="D100" s="206"/>
      <c r="E100" s="206"/>
      <c r="F100" s="206"/>
      <c r="G100" s="206"/>
      <c r="H100" s="206"/>
      <c r="I100" s="257">
        <f>M91</f>
        <v>0.66550612108412543</v>
      </c>
      <c r="J100" s="3"/>
      <c r="M100" s="330"/>
      <c r="N100" s="330"/>
      <c r="O100" s="330"/>
      <c r="P100" s="330"/>
    </row>
    <row r="101" spans="1:16" x14ac:dyDescent="0.45">
      <c r="A101" s="258" t="s">
        <v>132</v>
      </c>
      <c r="B101" s="217"/>
      <c r="C101" s="3"/>
      <c r="D101" s="3"/>
      <c r="E101" s="3"/>
      <c r="F101" s="3"/>
      <c r="G101" s="3"/>
      <c r="H101" s="3"/>
      <c r="I101" s="259">
        <f>N91</f>
        <v>0</v>
      </c>
      <c r="J101" s="3"/>
      <c r="M101" s="330"/>
      <c r="N101" s="330"/>
      <c r="O101" s="330"/>
      <c r="P101" s="330"/>
    </row>
    <row r="102" spans="1:16" x14ac:dyDescent="0.45">
      <c r="A102" s="258" t="s">
        <v>133</v>
      </c>
      <c r="B102" s="217"/>
      <c r="C102" s="3"/>
      <c r="D102" s="3"/>
      <c r="E102" s="3"/>
      <c r="F102" s="3"/>
      <c r="G102" s="3"/>
      <c r="H102" s="3"/>
      <c r="I102" s="259">
        <f>O91</f>
        <v>0</v>
      </c>
      <c r="J102" s="3"/>
      <c r="M102" s="330"/>
      <c r="N102" s="330"/>
      <c r="O102" s="330"/>
      <c r="P102" s="330"/>
    </row>
    <row r="103" spans="1:16" x14ac:dyDescent="0.45">
      <c r="A103" s="205" t="s">
        <v>228</v>
      </c>
      <c r="B103" s="260"/>
      <c r="C103" s="208"/>
      <c r="D103" s="208"/>
      <c r="E103" s="208"/>
      <c r="F103" s="208"/>
      <c r="G103" s="208"/>
      <c r="H103" s="208"/>
      <c r="I103" s="261">
        <f>P91</f>
        <v>0</v>
      </c>
      <c r="J103" s="3"/>
      <c r="M103" s="330"/>
      <c r="N103" s="330"/>
      <c r="O103" s="330"/>
      <c r="P103" s="330"/>
    </row>
    <row r="104" spans="1:16" x14ac:dyDescent="0.45">
      <c r="A104" s="262" t="s">
        <v>148</v>
      </c>
      <c r="B104" s="263"/>
      <c r="C104" s="264"/>
      <c r="D104" s="264"/>
      <c r="E104" s="264"/>
      <c r="F104" s="264"/>
      <c r="G104" s="264"/>
      <c r="H104" s="264"/>
      <c r="I104" s="265">
        <f>SUM(I100:I103)</f>
        <v>0.66550612108412543</v>
      </c>
      <c r="J104" s="3"/>
      <c r="M104" s="330"/>
      <c r="N104" s="330"/>
      <c r="O104" s="330"/>
      <c r="P104" s="330"/>
    </row>
    <row r="105" spans="1:16" x14ac:dyDescent="0.45">
      <c r="A105" s="842"/>
      <c r="B105" s="842"/>
      <c r="C105" s="842"/>
      <c r="D105" s="842"/>
      <c r="E105" s="842"/>
      <c r="F105" s="842"/>
      <c r="G105" s="842"/>
      <c r="H105" s="842"/>
      <c r="I105" s="842"/>
      <c r="M105" s="330"/>
      <c r="N105" s="330"/>
      <c r="O105" s="330"/>
      <c r="P105" s="330"/>
    </row>
    <row r="106" spans="1:16" x14ac:dyDescent="0.45">
      <c r="A106" s="803" t="s">
        <v>141</v>
      </c>
      <c r="B106" s="804"/>
      <c r="C106" s="804"/>
      <c r="D106" s="804"/>
      <c r="E106" s="804"/>
      <c r="F106" s="804"/>
      <c r="G106" s="804"/>
      <c r="H106" s="804"/>
      <c r="I106" s="805"/>
      <c r="M106" s="330"/>
      <c r="N106" s="330"/>
      <c r="O106" s="330"/>
      <c r="P106" s="330"/>
    </row>
    <row r="107" spans="1:16" x14ac:dyDescent="0.45">
      <c r="A107" s="38" t="s">
        <v>25</v>
      </c>
      <c r="B107" s="39"/>
      <c r="C107" s="39"/>
      <c r="D107" s="39"/>
      <c r="E107" s="39"/>
      <c r="F107" s="39"/>
      <c r="G107" s="37"/>
      <c r="H107" s="39"/>
      <c r="I107" s="40"/>
      <c r="M107" s="330"/>
      <c r="N107" s="330"/>
      <c r="O107" s="330"/>
      <c r="P107" s="330"/>
    </row>
    <row r="108" spans="1:16" x14ac:dyDescent="0.45">
      <c r="A108" s="41" t="s">
        <v>26</v>
      </c>
      <c r="B108" s="42"/>
      <c r="C108" s="246">
        <v>39</v>
      </c>
      <c r="D108" s="43" t="s">
        <v>27</v>
      </c>
      <c r="E108" s="42" t="s">
        <v>187</v>
      </c>
      <c r="F108" s="42"/>
      <c r="G108" s="206"/>
      <c r="H108" s="244">
        <v>10</v>
      </c>
      <c r="I108" s="43" t="s">
        <v>270</v>
      </c>
      <c r="M108" s="330"/>
      <c r="N108" s="330"/>
      <c r="O108" s="330"/>
      <c r="P108" s="330"/>
    </row>
    <row r="109" spans="1:16" x14ac:dyDescent="0.45">
      <c r="A109" s="173" t="s">
        <v>29</v>
      </c>
      <c r="B109" s="171"/>
      <c r="C109" s="247">
        <v>40</v>
      </c>
      <c r="D109" s="207" t="s">
        <v>27</v>
      </c>
      <c r="E109" s="171" t="s">
        <v>188</v>
      </c>
      <c r="F109" s="171"/>
      <c r="G109" s="3"/>
      <c r="H109" s="319">
        <v>12</v>
      </c>
      <c r="I109" s="207" t="s">
        <v>271</v>
      </c>
      <c r="M109" s="330"/>
      <c r="N109" s="330"/>
      <c r="O109" s="330"/>
      <c r="P109" s="330"/>
    </row>
    <row r="110" spans="1:16" x14ac:dyDescent="0.45">
      <c r="A110" s="44"/>
      <c r="B110" s="45"/>
      <c r="C110" s="45"/>
      <c r="D110" s="46"/>
      <c r="E110" s="45"/>
      <c r="F110" s="45"/>
      <c r="G110" s="208"/>
      <c r="H110" s="47"/>
      <c r="I110" s="46"/>
      <c r="M110" s="330"/>
      <c r="N110" s="330"/>
      <c r="O110" s="330"/>
      <c r="P110" s="330"/>
    </row>
    <row r="111" spans="1:16" x14ac:dyDescent="0.45">
      <c r="A111" s="44" t="s">
        <v>30</v>
      </c>
      <c r="B111" s="45"/>
      <c r="C111" s="48">
        <f>C108/C109</f>
        <v>0.97499999999999998</v>
      </c>
      <c r="D111" s="46"/>
      <c r="E111" s="45" t="s">
        <v>138</v>
      </c>
      <c r="F111" s="45"/>
      <c r="G111" s="208"/>
      <c r="H111" s="48">
        <f>H108/H109</f>
        <v>0.83333333333333337</v>
      </c>
      <c r="I111" s="46"/>
      <c r="M111" s="330"/>
      <c r="N111" s="330"/>
      <c r="O111" s="330"/>
      <c r="P111" s="330"/>
    </row>
    <row r="112" spans="1:16" x14ac:dyDescent="0.45">
      <c r="A112" s="49"/>
      <c r="B112" s="49"/>
      <c r="C112" s="49"/>
      <c r="D112" s="49"/>
      <c r="E112" s="49"/>
      <c r="F112" s="49"/>
      <c r="G112" s="49"/>
      <c r="H112" s="49"/>
      <c r="M112" s="330"/>
      <c r="N112" s="330"/>
      <c r="O112" s="330"/>
      <c r="P112" s="330"/>
    </row>
    <row r="113" spans="1:16" x14ac:dyDescent="0.45">
      <c r="A113" s="818"/>
      <c r="B113" s="819"/>
      <c r="C113" s="820"/>
      <c r="D113" s="384"/>
      <c r="E113" s="50" t="s">
        <v>32</v>
      </c>
      <c r="F113" s="50" t="s">
        <v>33</v>
      </c>
      <c r="G113" s="50" t="s">
        <v>34</v>
      </c>
      <c r="H113" s="50" t="s">
        <v>35</v>
      </c>
      <c r="I113" s="384" t="s">
        <v>23</v>
      </c>
      <c r="M113" s="330"/>
      <c r="N113" s="330"/>
      <c r="O113" s="330"/>
      <c r="P113" s="330"/>
    </row>
    <row r="114" spans="1:16" x14ac:dyDescent="0.45">
      <c r="A114" s="821" t="s">
        <v>140</v>
      </c>
      <c r="B114" s="822"/>
      <c r="C114" s="822"/>
      <c r="D114" s="823"/>
      <c r="E114" s="52">
        <f>I100</f>
        <v>0.66550612108412543</v>
      </c>
      <c r="F114" s="52">
        <f>I101</f>
        <v>0</v>
      </c>
      <c r="G114" s="52">
        <f>I102</f>
        <v>0</v>
      </c>
      <c r="H114" s="52">
        <f>I103</f>
        <v>0</v>
      </c>
      <c r="I114" s="53">
        <f>SUM(E114:H114)</f>
        <v>0.66550612108412543</v>
      </c>
      <c r="M114" s="330"/>
      <c r="N114" s="330"/>
      <c r="O114" s="330"/>
      <c r="P114" s="330"/>
    </row>
    <row r="115" spans="1:16" x14ac:dyDescent="0.45">
      <c r="A115" s="381" t="s">
        <v>37</v>
      </c>
      <c r="B115" s="382"/>
      <c r="C115" s="382"/>
      <c r="D115" s="383"/>
      <c r="E115" s="54"/>
      <c r="F115" s="55">
        <f>C111</f>
        <v>0.97499999999999998</v>
      </c>
      <c r="G115" s="54"/>
      <c r="H115" s="55">
        <f>C111</f>
        <v>0.97499999999999998</v>
      </c>
      <c r="I115" s="54"/>
      <c r="M115" s="330"/>
      <c r="N115" s="330"/>
      <c r="O115" s="330"/>
      <c r="P115" s="330"/>
    </row>
    <row r="116" spans="1:16" ht="14.65" thickBot="1" x14ac:dyDescent="0.5">
      <c r="A116" s="815" t="s">
        <v>38</v>
      </c>
      <c r="B116" s="816"/>
      <c r="C116" s="816"/>
      <c r="D116" s="817"/>
      <c r="E116" s="56"/>
      <c r="F116" s="56"/>
      <c r="G116" s="57">
        <f>H111</f>
        <v>0.83333333333333337</v>
      </c>
      <c r="H116" s="57">
        <f>H111</f>
        <v>0.83333333333333337</v>
      </c>
      <c r="I116" s="56"/>
      <c r="M116" s="330"/>
      <c r="N116" s="330"/>
      <c r="O116" s="330"/>
      <c r="P116" s="330"/>
    </row>
    <row r="117" spans="1:16" x14ac:dyDescent="0.45">
      <c r="A117" s="809" t="s">
        <v>39</v>
      </c>
      <c r="B117" s="810"/>
      <c r="C117" s="810"/>
      <c r="D117" s="811"/>
      <c r="E117" s="58">
        <f>E114</f>
        <v>0.66550612108412543</v>
      </c>
      <c r="F117" s="58">
        <f>F114*F115</f>
        <v>0</v>
      </c>
      <c r="G117" s="58">
        <f>G114*G116</f>
        <v>0</v>
      </c>
      <c r="H117" s="58">
        <f>H114*H115*H116</f>
        <v>0</v>
      </c>
      <c r="I117" s="59">
        <f>SUM(E117:H117)</f>
        <v>0.66550612108412543</v>
      </c>
      <c r="M117" s="330"/>
      <c r="N117" s="330"/>
      <c r="O117" s="330"/>
      <c r="P117" s="330"/>
    </row>
    <row r="118" spans="1:16" ht="15.75" x14ac:dyDescent="0.5">
      <c r="A118" s="209" t="s">
        <v>40</v>
      </c>
      <c r="B118" s="210"/>
      <c r="C118" s="210"/>
      <c r="D118" s="210"/>
      <c r="E118" s="211"/>
      <c r="F118" s="212"/>
      <c r="G118" s="211"/>
      <c r="H118" s="211"/>
      <c r="I118" s="213">
        <f>SUM(I117:I117)</f>
        <v>0.66550612108412543</v>
      </c>
      <c r="M118" s="330"/>
      <c r="N118" s="330"/>
      <c r="O118" s="330"/>
      <c r="P118" s="330"/>
    </row>
    <row r="119" spans="1:16" x14ac:dyDescent="0.45">
      <c r="A119" s="842"/>
      <c r="B119" s="842"/>
      <c r="C119" s="842"/>
      <c r="D119" s="842"/>
      <c r="E119" s="842"/>
      <c r="F119" s="842"/>
      <c r="G119" s="842"/>
      <c r="H119" s="842"/>
      <c r="I119" s="842"/>
      <c r="M119" s="330"/>
      <c r="N119" s="330"/>
      <c r="O119" s="330"/>
      <c r="P119" s="330"/>
    </row>
    <row r="120" spans="1:16" x14ac:dyDescent="0.45">
      <c r="A120" s="797" t="s">
        <v>208</v>
      </c>
      <c r="B120" s="798"/>
      <c r="C120" s="798"/>
      <c r="D120" s="798"/>
      <c r="E120" s="798"/>
      <c r="F120" s="798"/>
      <c r="G120" s="798"/>
      <c r="H120" s="798"/>
      <c r="I120" s="799"/>
      <c r="M120" s="330"/>
      <c r="N120" s="330"/>
      <c r="O120" s="330"/>
      <c r="P120" s="330"/>
    </row>
    <row r="121" spans="1:16" x14ac:dyDescent="0.45">
      <c r="A121" s="800"/>
      <c r="B121" s="801"/>
      <c r="C121" s="801"/>
      <c r="D121" s="801"/>
      <c r="E121" s="801"/>
      <c r="F121" s="801"/>
      <c r="G121" s="801"/>
      <c r="H121" s="801"/>
      <c r="I121" s="802"/>
      <c r="M121" s="330"/>
      <c r="N121" s="330"/>
      <c r="O121" s="330"/>
      <c r="P121" s="330"/>
    </row>
    <row r="122" spans="1:16" x14ac:dyDescent="0.45">
      <c r="A122" s="800"/>
      <c r="B122" s="801"/>
      <c r="C122" s="801"/>
      <c r="D122" s="801"/>
      <c r="E122" s="801"/>
      <c r="F122" s="801"/>
      <c r="G122" s="801"/>
      <c r="H122" s="801"/>
      <c r="I122" s="802"/>
      <c r="M122" s="330"/>
      <c r="N122" s="330"/>
      <c r="O122" s="330"/>
      <c r="P122" s="330"/>
    </row>
    <row r="123" spans="1:16" x14ac:dyDescent="0.45">
      <c r="A123" s="800"/>
      <c r="B123" s="801"/>
      <c r="C123" s="801"/>
      <c r="D123" s="801"/>
      <c r="E123" s="801"/>
      <c r="F123" s="801"/>
      <c r="G123" s="801"/>
      <c r="H123" s="801"/>
      <c r="I123" s="802"/>
      <c r="M123" s="330"/>
      <c r="N123" s="330"/>
      <c r="O123" s="330"/>
      <c r="P123" s="330"/>
    </row>
    <row r="124" spans="1:16" x14ac:dyDescent="0.45">
      <c r="A124" s="800"/>
      <c r="B124" s="801"/>
      <c r="C124" s="801"/>
      <c r="D124" s="801"/>
      <c r="E124" s="801"/>
      <c r="F124" s="801"/>
      <c r="G124" s="801"/>
      <c r="H124" s="801"/>
      <c r="I124" s="802"/>
      <c r="M124" s="330"/>
      <c r="N124" s="330"/>
      <c r="O124" s="330"/>
      <c r="P124" s="330"/>
    </row>
    <row r="125" spans="1:16" x14ac:dyDescent="0.45">
      <c r="A125" s="800"/>
      <c r="B125" s="801"/>
      <c r="C125" s="801"/>
      <c r="D125" s="801"/>
      <c r="E125" s="801"/>
      <c r="F125" s="801"/>
      <c r="G125" s="801"/>
      <c r="H125" s="801"/>
      <c r="I125" s="802"/>
      <c r="M125" s="330"/>
      <c r="N125" s="330"/>
      <c r="O125" s="330"/>
      <c r="P125" s="330"/>
    </row>
    <row r="126" spans="1:16" x14ac:dyDescent="0.45">
      <c r="A126" s="800"/>
      <c r="B126" s="801"/>
      <c r="C126" s="801"/>
      <c r="D126" s="801"/>
      <c r="E126" s="801"/>
      <c r="F126" s="801"/>
      <c r="G126" s="801"/>
      <c r="H126" s="801"/>
      <c r="I126" s="802"/>
      <c r="M126" s="330"/>
      <c r="N126" s="330"/>
      <c r="O126" s="330"/>
      <c r="P126" s="330"/>
    </row>
    <row r="127" spans="1:16" x14ac:dyDescent="0.45">
      <c r="A127" s="800"/>
      <c r="B127" s="801"/>
      <c r="C127" s="801"/>
      <c r="D127" s="801"/>
      <c r="E127" s="801"/>
      <c r="F127" s="801"/>
      <c r="G127" s="801"/>
      <c r="H127" s="801"/>
      <c r="I127" s="802"/>
    </row>
    <row r="128" spans="1:16" ht="18" x14ac:dyDescent="0.55000000000000004">
      <c r="A128" s="604" t="s">
        <v>207</v>
      </c>
      <c r="B128" s="831"/>
      <c r="C128" s="831"/>
      <c r="D128" s="831"/>
      <c r="E128" s="831"/>
      <c r="F128" s="831"/>
      <c r="G128" s="831"/>
      <c r="H128" s="831"/>
      <c r="I128" s="832"/>
    </row>
    <row r="130" spans="1:10" x14ac:dyDescent="0.45">
      <c r="A130"/>
      <c r="B130"/>
      <c r="C130"/>
      <c r="D130"/>
      <c r="E130"/>
      <c r="F130"/>
      <c r="G130"/>
      <c r="H130"/>
      <c r="I130"/>
      <c r="J130"/>
    </row>
    <row r="131" spans="1:10" x14ac:dyDescent="0.45">
      <c r="A131" s="347"/>
      <c r="B131" s="347"/>
      <c r="C131" s="347"/>
      <c r="D131" s="347"/>
      <c r="E131" s="347"/>
      <c r="F131" s="633" t="s">
        <v>297</v>
      </c>
      <c r="G131" s="633"/>
      <c r="H131" s="633"/>
      <c r="I131" s="633"/>
      <c r="J131" s="634"/>
    </row>
    <row r="132" spans="1:10" x14ac:dyDescent="0.45">
      <c r="A132" s="343"/>
      <c r="B132" s="343"/>
      <c r="C132" s="343"/>
      <c r="D132" s="343"/>
      <c r="E132" s="343"/>
      <c r="F132" s="635"/>
      <c r="G132" s="635"/>
      <c r="H132" s="635"/>
      <c r="I132" s="635"/>
      <c r="J132" s="636"/>
    </row>
    <row r="133" spans="1:10" x14ac:dyDescent="0.45">
      <c r="A133" s="343"/>
      <c r="B133" s="343"/>
      <c r="C133" s="343"/>
      <c r="D133" s="343"/>
      <c r="E133" s="343"/>
      <c r="F133" s="635"/>
      <c r="G133" s="635"/>
      <c r="H133" s="635"/>
      <c r="I133" s="635"/>
      <c r="J133" s="636"/>
    </row>
    <row r="134" spans="1:10" x14ac:dyDescent="0.45">
      <c r="A134" s="343"/>
      <c r="B134" s="343"/>
      <c r="C134" s="343"/>
      <c r="D134" s="343"/>
      <c r="E134" s="343"/>
      <c r="F134" s="563"/>
      <c r="G134" s="563"/>
      <c r="H134" s="563"/>
      <c r="I134" s="563"/>
      <c r="J134" s="564"/>
    </row>
    <row r="135" spans="1:10" x14ac:dyDescent="0.45">
      <c r="A135" s="343"/>
      <c r="B135" s="343"/>
      <c r="C135" s="343"/>
      <c r="D135" s="343"/>
      <c r="E135" s="343"/>
      <c r="F135" s="635" t="s">
        <v>298</v>
      </c>
      <c r="G135" s="635"/>
      <c r="H135" s="635"/>
      <c r="I135" s="635"/>
      <c r="J135" s="636"/>
    </row>
    <row r="136" spans="1:10" x14ac:dyDescent="0.45">
      <c r="A136" s="343"/>
      <c r="B136" s="343"/>
      <c r="C136" s="343"/>
      <c r="D136" s="343"/>
      <c r="E136" s="343"/>
      <c r="F136" s="635"/>
      <c r="G136" s="635"/>
      <c r="H136" s="635"/>
      <c r="I136" s="635"/>
      <c r="J136" s="636"/>
    </row>
    <row r="137" spans="1:10" x14ac:dyDescent="0.45">
      <c r="A137" s="343"/>
      <c r="B137" s="343"/>
      <c r="C137" s="343"/>
      <c r="D137" s="343"/>
      <c r="E137" s="343"/>
      <c r="F137" s="635"/>
      <c r="G137" s="635"/>
      <c r="H137" s="635"/>
      <c r="I137" s="635"/>
      <c r="J137" s="636"/>
    </row>
    <row r="138" spans="1:10" x14ac:dyDescent="0.45">
      <c r="A138" s="343"/>
      <c r="B138" s="343"/>
      <c r="C138" s="343"/>
      <c r="D138" s="343"/>
      <c r="E138" s="343"/>
      <c r="F138" s="563"/>
      <c r="G138" s="563"/>
      <c r="H138" s="563"/>
      <c r="I138" s="420"/>
      <c r="J138" s="564"/>
    </row>
    <row r="139" spans="1:10" x14ac:dyDescent="0.45">
      <c r="A139" s="343"/>
      <c r="B139" s="343"/>
      <c r="C139" s="343"/>
      <c r="D139" s="343"/>
      <c r="E139" s="343"/>
      <c r="F139" s="635" t="s">
        <v>299</v>
      </c>
      <c r="G139" s="635"/>
      <c r="H139" s="635"/>
      <c r="I139" s="635"/>
      <c r="J139" s="636"/>
    </row>
    <row r="140" spans="1:10" x14ac:dyDescent="0.45">
      <c r="A140" s="343"/>
      <c r="B140" s="343"/>
      <c r="C140" s="343"/>
      <c r="D140" s="343"/>
      <c r="E140" s="343"/>
      <c r="F140" s="635"/>
      <c r="G140" s="635"/>
      <c r="H140" s="635"/>
      <c r="I140" s="635"/>
      <c r="J140" s="636"/>
    </row>
    <row r="141" spans="1:10" x14ac:dyDescent="0.45">
      <c r="A141" s="343"/>
      <c r="B141" s="343"/>
      <c r="C141" s="343"/>
      <c r="D141" s="343"/>
      <c r="E141" s="343"/>
      <c r="F141" s="635"/>
      <c r="G141" s="635"/>
      <c r="H141" s="635"/>
      <c r="I141" s="635"/>
      <c r="J141" s="636"/>
    </row>
    <row r="142" spans="1:10" ht="15.75" x14ac:dyDescent="0.5">
      <c r="A142" s="343"/>
      <c r="B142" s="343"/>
      <c r="C142" s="343"/>
      <c r="D142" s="343"/>
      <c r="E142" s="343"/>
      <c r="F142" s="578" t="s">
        <v>213</v>
      </c>
      <c r="G142" s="578"/>
      <c r="H142" s="578"/>
      <c r="I142" s="578"/>
      <c r="J142" s="579"/>
    </row>
    <row r="143" spans="1:10" x14ac:dyDescent="0.45">
      <c r="A143" s="343"/>
      <c r="B143" s="343"/>
      <c r="C143" s="343"/>
      <c r="D143" s="343"/>
      <c r="E143" s="343"/>
      <c r="F143" s="580" t="s">
        <v>205</v>
      </c>
      <c r="G143" s="580"/>
      <c r="H143" s="580"/>
      <c r="I143" s="580"/>
      <c r="J143" s="581"/>
    </row>
    <row r="144" spans="1:10" x14ac:dyDescent="0.45">
      <c r="A144" s="345"/>
      <c r="B144" s="345"/>
      <c r="C144" s="345"/>
      <c r="D144" s="345"/>
      <c r="E144" s="345"/>
      <c r="F144" s="582"/>
      <c r="G144" s="582"/>
      <c r="H144" s="582"/>
      <c r="I144" s="582"/>
      <c r="J144" s="583"/>
    </row>
    <row r="145" spans="1:10" x14ac:dyDescent="0.45">
      <c r="A145"/>
      <c r="B145"/>
      <c r="C145"/>
      <c r="D145"/>
      <c r="E145"/>
      <c r="F145"/>
      <c r="G145"/>
      <c r="H145"/>
      <c r="I145"/>
      <c r="J145"/>
    </row>
  </sheetData>
  <sheetProtection sheet="1" formatColumns="0" selectLockedCells="1"/>
  <mergeCells count="65">
    <mergeCell ref="A40:F40"/>
    <mergeCell ref="A1:J1"/>
    <mergeCell ref="A2:J2"/>
    <mergeCell ref="A3:J3"/>
    <mergeCell ref="A7:J7"/>
    <mergeCell ref="A8:J8"/>
    <mergeCell ref="A37:H37"/>
    <mergeCell ref="A38:B38"/>
    <mergeCell ref="A39:F39"/>
    <mergeCell ref="A9:J9"/>
    <mergeCell ref="A18:J19"/>
    <mergeCell ref="A20:J22"/>
    <mergeCell ref="A23:J25"/>
    <mergeCell ref="A4:Q5"/>
    <mergeCell ref="A35:J35"/>
    <mergeCell ref="A14:J14"/>
    <mergeCell ref="A53:H53"/>
    <mergeCell ref="A41:F41"/>
    <mergeCell ref="A42:F42"/>
    <mergeCell ref="A43:F43"/>
    <mergeCell ref="A44:F44"/>
    <mergeCell ref="A45:F45"/>
    <mergeCell ref="A46:F46"/>
    <mergeCell ref="A47:F47"/>
    <mergeCell ref="A48:F48"/>
    <mergeCell ref="A49:F49"/>
    <mergeCell ref="A50:F50"/>
    <mergeCell ref="A51:F51"/>
    <mergeCell ref="D67:E67"/>
    <mergeCell ref="I67:I68"/>
    <mergeCell ref="D68:E68"/>
    <mergeCell ref="I70:I71"/>
    <mergeCell ref="A76:I76"/>
    <mergeCell ref="A54:G54"/>
    <mergeCell ref="A55:G55"/>
    <mergeCell ref="A56:G56"/>
    <mergeCell ref="A57:G57"/>
    <mergeCell ref="I65:I66"/>
    <mergeCell ref="D89:E89"/>
    <mergeCell ref="A119:I119"/>
    <mergeCell ref="A120:I127"/>
    <mergeCell ref="A97:H97"/>
    <mergeCell ref="I97:I99"/>
    <mergeCell ref="A98:H99"/>
    <mergeCell ref="I15:J15"/>
    <mergeCell ref="I16:J16"/>
    <mergeCell ref="A26:J28"/>
    <mergeCell ref="G15:H15"/>
    <mergeCell ref="G16:H16"/>
    <mergeCell ref="F142:J142"/>
    <mergeCell ref="F143:J144"/>
    <mergeCell ref="A32:J33"/>
    <mergeCell ref="A29:J31"/>
    <mergeCell ref="F131:J133"/>
    <mergeCell ref="F135:J137"/>
    <mergeCell ref="F139:J141"/>
    <mergeCell ref="A128:I128"/>
    <mergeCell ref="A105:I105"/>
    <mergeCell ref="A106:I106"/>
    <mergeCell ref="A113:C113"/>
    <mergeCell ref="A114:D114"/>
    <mergeCell ref="A116:D116"/>
    <mergeCell ref="A117:D117"/>
    <mergeCell ref="J77:J82"/>
    <mergeCell ref="D88:E88"/>
  </mergeCells>
  <conditionalFormatting sqref="A39:F49">
    <cfRule type="expression" dxfId="23" priority="4">
      <formula>$G39=$F$38</formula>
    </cfRule>
  </conditionalFormatting>
  <conditionalFormatting sqref="A56:G56">
    <cfRule type="expression" dxfId="22" priority="3">
      <formula>$A$56=0</formula>
    </cfRule>
  </conditionalFormatting>
  <conditionalFormatting sqref="A50:F50">
    <cfRule type="expression" dxfId="21" priority="2">
      <formula>$A$56=0</formula>
    </cfRule>
  </conditionalFormatting>
  <conditionalFormatting sqref="A51:F51">
    <cfRule type="expression" dxfId="20" priority="1">
      <formula>$A$56=0</formula>
    </cfRule>
  </conditionalFormatting>
  <dataValidations count="11">
    <dataValidation type="whole" allowBlank="1" showInputMessage="1" showErrorMessage="1" error="KZ kann nur 0, 1, 2 oder 3 sein!" sqref="J90" xr:uid="{AAB22AC9-0755-4474-8374-A6A827A8F424}">
      <formula1>0</formula1>
      <formula2>3</formula2>
    </dataValidation>
    <dataValidation type="decimal" errorStyle="warning" allowBlank="1" showInputMessage="1" showErrorMessage="1" error="Wert erscheint inplausibel!" sqref="H109" xr:uid="{F8B27E8F-B117-494F-A104-DC67EC95D1F0}">
      <formula1>10</formula1>
      <formula2>20</formula2>
    </dataValidation>
    <dataValidation errorStyle="warning" allowBlank="1" showInputMessage="1" showErrorMessage="1" error="Wert erscheint unplausibel; nur Mehrentgelt wegen Mehrarbeit angeben (K3 Zeile 8)!" sqref="H108" xr:uid="{7CA086A0-F908-419F-9BBD-B22CF9E8FA9F}"/>
    <dataValidation type="decimal" errorStyle="warning" allowBlank="1" showInputMessage="1" showErrorMessage="1" error="Wert ist unplausibel!" sqref="C108:C109" xr:uid="{D3AF8B44-89D7-47D0-B6C9-8B15B116DAC4}">
      <formula1>30</formula1>
      <formula2>50</formula2>
    </dataValidation>
    <dataValidation type="decimal" errorStyle="warning" allowBlank="1" showInputMessage="1" showErrorMessage="1" error="Bitte Eingabe prüfen!" sqref="I90" xr:uid="{5F5561E3-F366-41E3-8828-8E7A3A01C201}">
      <formula1>-0.05</formula1>
      <formula2>0.07</formula2>
    </dataValidation>
    <dataValidation type="decimal" errorStyle="warning" allowBlank="1" showInputMessage="1" showErrorMessage="1" error="Wert muss negativ sein; über - 15 Tage ist unplausibel." sqref="H70:H71 H73:H74" xr:uid="{123225CB-B329-422F-9116-4B8049FBF8F2}">
      <formula1>-15</formula1>
      <formula2>0</formula2>
    </dataValidation>
    <dataValidation type="decimal" errorStyle="warning" allowBlank="1" showInputMessage="1" showErrorMessage="1" error="Bitte Eingabewert prüfen!" sqref="H39:H51" xr:uid="{CE19F99E-607C-4542-A4D2-AA5FC9535F93}">
      <formula1>0</formula1>
      <formula2>0.2</formula2>
    </dataValidation>
    <dataValidation type="date" operator="greaterThan" allowBlank="1" showInputMessage="1" showErrorMessage="1" sqref="A38:B38" xr:uid="{6B4C7675-468A-4A38-8AF8-70D0BBA69C34}">
      <formula1>42005</formula1>
    </dataValidation>
    <dataValidation type="list" showInputMessage="1" showErrorMessage="1" sqref="G39:G51" xr:uid="{25F82038-3B9E-4AA5-9C70-DD64DAAF3C5D}">
      <formula1>$E$38:$F$38</formula1>
    </dataValidation>
    <dataValidation type="decimal" allowBlank="1" showInputMessage="1" showErrorMessage="1" sqref="C67" xr:uid="{6AC7B455-B062-41B8-89E2-2BD8A98484C1}">
      <formula1>0</formula1>
      <formula2>1</formula2>
    </dataValidation>
    <dataValidation type="decimal" errorStyle="warning" allowBlank="1" showInputMessage="1" showErrorMessage="1" error="Wert erscheint hoch, bzw darf NICHT größer 0 sein!" sqref="H66" xr:uid="{40AB041F-1311-4613-B4B5-AA2791CF3FAA}">
      <formula1>-15</formula1>
      <formula2>0</formula2>
    </dataValidation>
  </dataValidations>
  <hyperlinks>
    <hyperlink ref="A128" r:id="rId1" xr:uid="{66A7A16E-722C-409B-897F-36CC47ABAC93}"/>
    <hyperlink ref="F143" r:id="rId2" xr:uid="{2416AE0E-B1D0-40DB-ACA1-163830AB6821}"/>
  </hyperlinks>
  <pageMargins left="0.7" right="0.7" top="0.78740157499999996" bottom="0.78740157499999996" header="0.3" footer="0.3"/>
  <pageSetup paperSize="9" orientation="portrait" r:id="rId3"/>
  <headerFooter>
    <oddFooter>&amp;LSeite &amp;P/&amp;N&amp;C&amp;"-,Fett"Personalnebenkosten&amp;"-,Standard"
Eisen- u Metallverarb. Gew.</oddFooter>
  </headerFooter>
  <rowBreaks count="2" manualBreakCount="2">
    <brk id="59" max="16383" man="1"/>
    <brk id="105" max="16383" man="1"/>
  </rowBreaks>
  <drawing r:id="rId4"/>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7</vt:i4>
      </vt:variant>
    </vt:vector>
  </HeadingPairs>
  <TitlesOfParts>
    <vt:vector size="21" baseType="lpstr">
      <vt:lpstr>Lies mich</vt:lpstr>
      <vt:lpstr>DPNK-Stamm</vt:lpstr>
      <vt:lpstr>Übersicht</vt:lpstr>
      <vt:lpstr>Baugewerbe</vt:lpstr>
      <vt:lpstr>Trockenbau_Bauhilfgsgew</vt:lpstr>
      <vt:lpstr>Tapezierer</vt:lpstr>
      <vt:lpstr>Tischler</vt:lpstr>
      <vt:lpstr>Eisen_Metallv_Gew</vt:lpstr>
      <vt:lpstr>Gärtner</vt:lpstr>
      <vt:lpstr>Hafner_Platten_Fliesen</vt:lpstr>
      <vt:lpstr>Maler_ohneBUAG</vt:lpstr>
      <vt:lpstr>Maler_mitBUAG</vt:lpstr>
      <vt:lpstr>Reinigungsgewerbe</vt:lpstr>
      <vt:lpstr>Dachdecker_Wien</vt:lpstr>
      <vt:lpstr>Baugewerbe!Druckbereich</vt:lpstr>
      <vt:lpstr>Eisen_Metallv_Gew!Druckbereich</vt:lpstr>
      <vt:lpstr>Gärtner!Druckbereich</vt:lpstr>
      <vt:lpstr>Maler_ohneBUAG!Druckbereich</vt:lpstr>
      <vt:lpstr>Reinigungsgewerbe!Druckbereich</vt:lpstr>
      <vt:lpstr>Tapezierer!Druckbereich</vt:lpstr>
      <vt:lpstr>Tischler!Druckbereich</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Umgelegte Lohnnebenkosten Bau</dc:title>
  <dc:creator/>
  <cp:keywords>Lohnnebenkosten, ÖNORM B 2061, K3-Blatt, Praktische Baukalkulation, Mittellohnpreis, Bruttomittellohnpreis</cp:keywords>
  <cp:lastModifiedBy/>
  <dcterms:created xsi:type="dcterms:W3CDTF">2015-06-05T18:19:34Z</dcterms:created>
  <dcterms:modified xsi:type="dcterms:W3CDTF">2024-04-24T15:51:37Z</dcterms:modified>
</cp:coreProperties>
</file>