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D3145CD6-A78A-4B8D-8EAA-520FB5F6F382}" xr6:coauthVersionLast="36" xr6:coauthVersionMax="36" xr10:uidLastSave="{00000000-0000-0000-0000-000000000000}"/>
  <bookViews>
    <workbookView xWindow="0" yWindow="0" windowWidth="20520" windowHeight="10440" xr2:uid="{00000000-000D-0000-FFFF-FFFF00000000}"/>
  </bookViews>
  <sheets>
    <sheet name="Extraktion GZ aus K2-Blatt" sheetId="1" r:id="rId1"/>
    <sheet name="Extraktion GZ (offene Reihenf.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G36" i="5"/>
  <c r="B33" i="5"/>
  <c r="B36" i="1"/>
  <c r="C39" i="5"/>
  <c r="A32" i="5"/>
  <c r="A44" i="5" s="1"/>
  <c r="A31" i="5"/>
  <c r="A43" i="5" s="1"/>
  <c r="A30" i="5"/>
  <c r="A42" i="5" s="1"/>
  <c r="A29" i="5"/>
  <c r="A41" i="5" s="1"/>
  <c r="F32" i="5"/>
  <c r="E31" i="5"/>
  <c r="D30" i="5"/>
  <c r="C29" i="5"/>
  <c r="F27" i="5"/>
  <c r="F39" i="5" s="1"/>
  <c r="E27" i="5"/>
  <c r="E39" i="5" s="1"/>
  <c r="D27" i="5"/>
  <c r="D39" i="5" s="1"/>
  <c r="C27" i="5"/>
  <c r="H39" i="5"/>
  <c r="G39" i="5"/>
  <c r="B28" i="5"/>
  <c r="A28" i="5"/>
  <c r="A40" i="5" s="1"/>
  <c r="B27" i="5"/>
  <c r="B39" i="5" s="1"/>
  <c r="A24" i="5"/>
  <c r="E22" i="5"/>
  <c r="A38" i="5" s="1"/>
  <c r="E20" i="5"/>
  <c r="A16" i="5"/>
  <c r="C14" i="5"/>
  <c r="C15" i="5" s="1"/>
  <c r="A33" i="5"/>
  <c r="D7" i="5"/>
  <c r="E7" i="5" s="1"/>
  <c r="D8" i="5" s="1"/>
  <c r="E8" i="5" s="1"/>
  <c r="D9" i="5" s="1"/>
  <c r="E9" i="5" s="1"/>
  <c r="G45" i="5" l="1"/>
  <c r="B29" i="5"/>
  <c r="C32" i="5" s="1"/>
  <c r="C44" i="5" s="1"/>
  <c r="G33" i="5"/>
  <c r="B30" i="5"/>
  <c r="B42" i="5" s="1"/>
  <c r="D42" i="5"/>
  <c r="H43" i="5"/>
  <c r="C41" i="5"/>
  <c r="B31" i="5"/>
  <c r="B43" i="5" s="1"/>
  <c r="E43" i="5"/>
  <c r="H40" i="5"/>
  <c r="B32" i="5"/>
  <c r="H45" i="5"/>
  <c r="H41" i="5"/>
  <c r="B40" i="5"/>
  <c r="H44" i="5"/>
  <c r="F44" i="5"/>
  <c r="H42" i="5"/>
  <c r="D10" i="5"/>
  <c r="G27" i="5"/>
  <c r="D33" i="1"/>
  <c r="B49" i="5" l="1"/>
  <c r="B36" i="5"/>
  <c r="C33" i="5"/>
  <c r="C31" i="5"/>
  <c r="C43" i="5" s="1"/>
  <c r="C30" i="5"/>
  <c r="B44" i="5"/>
  <c r="B41" i="5"/>
  <c r="C49" i="5" s="1"/>
  <c r="B34" i="5"/>
  <c r="B45" i="5" s="1"/>
  <c r="G34" i="5"/>
  <c r="G47" i="5" s="1"/>
  <c r="E10" i="5"/>
  <c r="D11" i="5" s="1"/>
  <c r="E24" i="1"/>
  <c r="A38" i="1" s="1"/>
  <c r="D17" i="1"/>
  <c r="A26" i="1"/>
  <c r="E22" i="1"/>
  <c r="F39" i="1"/>
  <c r="E39" i="1"/>
  <c r="A15" i="1"/>
  <c r="A33" i="1" s="1"/>
  <c r="D29" i="1"/>
  <c r="C29" i="1"/>
  <c r="A32" i="1"/>
  <c r="A42" i="1" s="1"/>
  <c r="A31" i="1"/>
  <c r="A41" i="1" s="1"/>
  <c r="B29" i="1"/>
  <c r="B39" i="1" s="1"/>
  <c r="A18" i="1"/>
  <c r="C36" i="5" l="1"/>
  <c r="D31" i="5"/>
  <c r="D33" i="5"/>
  <c r="D34" i="5" s="1"/>
  <c r="D45" i="5" s="1"/>
  <c r="D32" i="5"/>
  <c r="C42" i="5"/>
  <c r="D49" i="5" s="1"/>
  <c r="B35" i="5"/>
  <c r="B46" i="5" s="1"/>
  <c r="C34" i="5"/>
  <c r="C45" i="5" s="1"/>
  <c r="G35" i="5"/>
  <c r="H46" i="5" s="1"/>
  <c r="H47" i="5" s="1"/>
  <c r="E11" i="5"/>
  <c r="D14" i="5" s="1"/>
  <c r="E14" i="5" s="1"/>
  <c r="E16" i="5" s="1"/>
  <c r="E17" i="5" s="1"/>
  <c r="E29" i="1"/>
  <c r="D8" i="1"/>
  <c r="E8" i="1" s="1"/>
  <c r="C15" i="1"/>
  <c r="C17" i="1" s="1"/>
  <c r="D35" i="5" l="1"/>
  <c r="D46" i="5" s="1"/>
  <c r="D44" i="5"/>
  <c r="E33" i="5"/>
  <c r="E34" i="5" s="1"/>
  <c r="E45" i="5" s="1"/>
  <c r="E32" i="5"/>
  <c r="F33" i="5" s="1"/>
  <c r="D43" i="5"/>
  <c r="E49" i="5" s="1"/>
  <c r="D36" i="5"/>
  <c r="C35" i="5"/>
  <c r="C46" i="5" s="1"/>
  <c r="C47" i="5" s="1"/>
  <c r="D15" i="5"/>
  <c r="D23" i="5"/>
  <c r="E23" i="5" s="1"/>
  <c r="E24" i="5" s="1"/>
  <c r="E33" i="1"/>
  <c r="D32" i="1"/>
  <c r="D42" i="1" s="1"/>
  <c r="B30" i="1"/>
  <c r="C31" i="1"/>
  <c r="C41" i="1" s="1"/>
  <c r="D47" i="5" l="1"/>
  <c r="E35" i="5"/>
  <c r="E46" i="5" s="1"/>
  <c r="E44" i="5"/>
  <c r="E36" i="5"/>
  <c r="F36" i="5"/>
  <c r="F34" i="5"/>
  <c r="F45" i="5" s="1"/>
  <c r="G49" i="5" s="1"/>
  <c r="F35" i="5"/>
  <c r="F46" i="5" s="1"/>
  <c r="B47" i="5"/>
  <c r="E36" i="1"/>
  <c r="E34" i="1"/>
  <c r="B40" i="1"/>
  <c r="B47" i="1" s="1"/>
  <c r="D10" i="1"/>
  <c r="F47" i="5" l="1"/>
  <c r="E47" i="5"/>
  <c r="H49" i="5"/>
  <c r="F49" i="5"/>
  <c r="E35" i="1"/>
  <c r="F44" i="1" s="1"/>
  <c r="F45" i="1" s="1"/>
  <c r="E43" i="1"/>
  <c r="E45" i="1" s="1"/>
  <c r="E10" i="1"/>
  <c r="D12" i="1" s="1"/>
  <c r="E12" i="1" s="1"/>
  <c r="D16" i="1" s="1"/>
  <c r="B33" i="1"/>
  <c r="D39" i="1"/>
  <c r="C39" i="1"/>
  <c r="A30" i="1"/>
  <c r="A40" i="1" s="1"/>
  <c r="B34" i="1" l="1"/>
  <c r="B43" i="1" s="1"/>
  <c r="B32" i="1"/>
  <c r="B42" i="1" s="1"/>
  <c r="B31" i="1"/>
  <c r="B41" i="1" l="1"/>
  <c r="C47" i="1" s="1"/>
  <c r="B35" i="1"/>
  <c r="B44" i="1" s="1"/>
  <c r="E16" i="1"/>
  <c r="E18" i="1" s="1"/>
  <c r="C34" i="1"/>
  <c r="C42" i="1"/>
  <c r="D47" i="1" s="1"/>
  <c r="C35" i="1" l="1"/>
  <c r="C44" i="1" s="1"/>
  <c r="C43" i="1"/>
  <c r="B45" i="1"/>
  <c r="D25" i="1"/>
  <c r="D34" i="1"/>
  <c r="C36" i="1"/>
  <c r="E19" i="1"/>
  <c r="D35" i="1" l="1"/>
  <c r="D44" i="1" s="1"/>
  <c r="F47" i="1" s="1"/>
  <c r="D43" i="1"/>
  <c r="E47" i="1" s="1"/>
  <c r="C45" i="1"/>
  <c r="D36" i="1"/>
  <c r="D45" i="1" l="1"/>
  <c r="E25" i="1" l="1"/>
  <c r="E26" i="1" s="1"/>
</calcChain>
</file>

<file path=xl/sharedStrings.xml><?xml version="1.0" encoding="utf-8"?>
<sst xmlns="http://schemas.openxmlformats.org/spreadsheetml/2006/main" count="76" uniqueCount="41">
  <si>
    <t>GGK</t>
  </si>
  <si>
    <t>Gesamtzuschlag</t>
  </si>
  <si>
    <t>Summen</t>
  </si>
  <si>
    <t>Zuschlag für …</t>
  </si>
  <si>
    <t>Finanzierungsko.</t>
  </si>
  <si>
    <t>Wagnis</t>
  </si>
  <si>
    <t>Gewinn</t>
  </si>
  <si>
    <t>Zuschläge auf Basis (100%)</t>
  </si>
  <si>
    <t>Zuschläge auf fortgeschriebene Basis</t>
  </si>
  <si>
    <t>K2 Zeile 1: Alle Kostenarten</t>
  </si>
  <si>
    <t>%-Satz vom Umsatz</t>
  </si>
  <si>
    <t>K2 Spalte D</t>
  </si>
  <si>
    <t>fortgeschriebene Basis für Zusch-lagskumulation</t>
  </si>
  <si>
    <t>Wert des Kostenträgers (Basis in Euro)</t>
  </si>
  <si>
    <t xml:space="preserve">  davon Wagnis</t>
  </si>
  <si>
    <t xml:space="preserve">  davon Gewinn</t>
  </si>
  <si>
    <t xml:space="preserve">Wert der einzelnen GZ-Komponente </t>
  </si>
  <si>
    <t>Wert der GZ-Komponen-te inkl GZ-Zuschläge</t>
  </si>
  <si>
    <t>Wert des Kostenträgers (=Basis 100% in Euro):</t>
  </si>
  <si>
    <t>Extraktion der Komponenten des GZ</t>
  </si>
  <si>
    <t>Andreas Kropik (www.bauwesen.at/tools)</t>
  </si>
  <si>
    <r>
      <t xml:space="preserve">Tabelle A: Komponenten des GZ
                 </t>
    </r>
    <r>
      <rPr>
        <sz val="11"/>
        <color theme="1"/>
        <rFont val="Calibri"/>
        <family val="2"/>
        <scheme val="minor"/>
      </rPr>
      <t>(gemäß K2-Blatt)</t>
    </r>
  </si>
  <si>
    <t>Basis (Kostenträger des GZ):</t>
  </si>
  <si>
    <r>
      <rPr>
        <b/>
        <sz val="11"/>
        <color rgb="FFFF0000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Wert des Kostenträgers inkl GZ (=100% + GZ in Euro):</t>
    </r>
  </si>
  <si>
    <t>Tabelle B: Angabe des Werts des Zuschlagsträgers in Euro</t>
  </si>
  <si>
    <t>Tabelle C: Rückrechnung der %-Werte der Komponenten des Gesamtzuschlags</t>
  </si>
  <si>
    <t>K2 Spalte F</t>
  </si>
  <si>
    <t>K2 Spalte M</t>
  </si>
  <si>
    <t>K2 Spalte J</t>
  </si>
  <si>
    <t>K2 Spalte O</t>
  </si>
  <si>
    <t>Projekt:</t>
  </si>
  <si>
    <r>
      <rPr>
        <b/>
        <sz val="11"/>
        <color rgb="FFFF0000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Wert des KoTr. inkl GZ (=100% + GZ in Euro):</t>
    </r>
  </si>
  <si>
    <t>W&amp;G</t>
  </si>
  <si>
    <t>Bezeichnung</t>
  </si>
  <si>
    <t>Quelle</t>
  </si>
  <si>
    <t>Umlage BGK</t>
  </si>
  <si>
    <t>K2a-Blatt</t>
  </si>
  <si>
    <t>K2-Blatt</t>
  </si>
  <si>
    <t>Festpreiszuschlag</t>
  </si>
  <si>
    <t>nicht belegt</t>
  </si>
  <si>
    <t>Demonstration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</si>
</sst>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-* #,##0\ [$€-407]_-;\-* #,##0\ [$€-407]_-;_-* &quot;-&quot;??\ [$€-407]_-;_-@_-"/>
    <numFmt numFmtId="165" formatCode="0.000%"/>
    <numFmt numFmtId="166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165" fontId="0" fillId="0" borderId="9" xfId="2" applyNumberFormat="1" applyFont="1" applyBorder="1"/>
    <xf numFmtId="10" fontId="0" fillId="0" borderId="0" xfId="0" applyNumberFormat="1"/>
    <xf numFmtId="10" fontId="0" fillId="0" borderId="0" xfId="2" applyNumberFormat="1" applyFont="1"/>
    <xf numFmtId="165" fontId="0" fillId="0" borderId="0" xfId="0" applyNumberFormat="1" applyBorder="1"/>
    <xf numFmtId="165" fontId="0" fillId="0" borderId="7" xfId="0" applyNumberFormat="1" applyBorder="1"/>
    <xf numFmtId="165" fontId="0" fillId="0" borderId="0" xfId="0" applyNumberFormat="1"/>
    <xf numFmtId="165" fontId="0" fillId="0" borderId="9" xfId="0" applyNumberFormat="1" applyBorder="1"/>
    <xf numFmtId="166" fontId="0" fillId="0" borderId="0" xfId="0" applyNumberFormat="1"/>
    <xf numFmtId="10" fontId="3" fillId="0" borderId="0" xfId="2" applyNumberFormat="1" applyFont="1"/>
    <xf numFmtId="164" fontId="2" fillId="0" borderId="0" xfId="1" applyNumberFormat="1" applyFont="1" applyBorder="1"/>
    <xf numFmtId="10" fontId="0" fillId="0" borderId="7" xfId="0" applyNumberFormat="1" applyBorder="1"/>
    <xf numFmtId="0" fontId="0" fillId="0" borderId="10" xfId="0" applyBorder="1" applyAlignment="1">
      <alignment horizontal="left" vertical="top" wrapText="1"/>
    </xf>
    <xf numFmtId="0" fontId="2" fillId="0" borderId="0" xfId="0" applyFont="1" applyBorder="1"/>
    <xf numFmtId="0" fontId="0" fillId="0" borderId="6" xfId="0" applyFont="1" applyBorder="1"/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10" fontId="0" fillId="0" borderId="5" xfId="0" applyNumberFormat="1" applyFill="1" applyBorder="1"/>
    <xf numFmtId="0" fontId="0" fillId="0" borderId="4" xfId="0" applyFill="1" applyBorder="1" applyAlignment="1">
      <alignment horizontal="left" vertical="top" wrapText="1"/>
    </xf>
    <xf numFmtId="0" fontId="0" fillId="0" borderId="4" xfId="0" applyBorder="1"/>
    <xf numFmtId="0" fontId="0" fillId="0" borderId="0" xfId="0" applyFont="1" applyBorder="1"/>
    <xf numFmtId="165" fontId="0" fillId="0" borderId="1" xfId="2" applyNumberFormat="1" applyFont="1" applyBorder="1"/>
    <xf numFmtId="165" fontId="2" fillId="0" borderId="7" xfId="0" applyNumberFormat="1" applyFont="1" applyBorder="1"/>
    <xf numFmtId="165" fontId="4" fillId="0" borderId="5" xfId="0" applyNumberFormat="1" applyFont="1" applyBorder="1"/>
    <xf numFmtId="165" fontId="4" fillId="0" borderId="9" xfId="0" applyNumberFormat="1" applyFont="1" applyBorder="1"/>
    <xf numFmtId="0" fontId="0" fillId="0" borderId="10" xfId="0" applyBorder="1"/>
    <xf numFmtId="165" fontId="0" fillId="0" borderId="11" xfId="0" applyNumberFormat="1" applyBorder="1"/>
    <xf numFmtId="165" fontId="0" fillId="0" borderId="12" xfId="0" applyNumberForma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166" fontId="0" fillId="0" borderId="7" xfId="0" applyNumberFormat="1" applyBorder="1"/>
    <xf numFmtId="165" fontId="0" fillId="0" borderId="9" xfId="0" applyNumberFormat="1" applyFont="1" applyBorder="1"/>
    <xf numFmtId="164" fontId="0" fillId="0" borderId="9" xfId="0" applyNumberFormat="1" applyBorder="1"/>
    <xf numFmtId="165" fontId="0" fillId="0" borderId="12" xfId="0" applyNumberForma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0" fontId="0" fillId="0" borderId="20" xfId="0" applyNumberFormat="1" applyBorder="1"/>
    <xf numFmtId="165" fontId="0" fillId="0" borderId="20" xfId="0" applyNumberFormat="1" applyFill="1" applyBorder="1"/>
    <xf numFmtId="0" fontId="0" fillId="0" borderId="21" xfId="0" applyBorder="1"/>
    <xf numFmtId="165" fontId="0" fillId="0" borderId="20" xfId="0" applyNumberForma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4" fillId="0" borderId="22" xfId="0" applyFont="1" applyBorder="1"/>
    <xf numFmtId="0" fontId="4" fillId="0" borderId="24" xfId="0" applyFont="1" applyBorder="1"/>
    <xf numFmtId="0" fontId="0" fillId="0" borderId="17" xfId="0" applyBorder="1"/>
    <xf numFmtId="165" fontId="0" fillId="0" borderId="20" xfId="0" applyNumberFormat="1" applyFont="1" applyBorder="1"/>
    <xf numFmtId="165" fontId="0" fillId="0" borderId="21" xfId="0" applyNumberFormat="1" applyBorder="1"/>
    <xf numFmtId="165" fontId="4" fillId="0" borderId="19" xfId="0" applyNumberFormat="1" applyFont="1" applyBorder="1"/>
    <xf numFmtId="165" fontId="4" fillId="0" borderId="21" xfId="0" applyNumberFormat="1" applyFont="1" applyBorder="1"/>
    <xf numFmtId="165" fontId="0" fillId="0" borderId="15" xfId="0" applyNumberFormat="1" applyFont="1" applyBorder="1"/>
    <xf numFmtId="165" fontId="0" fillId="0" borderId="16" xfId="0" applyNumberFormat="1" applyBorder="1"/>
    <xf numFmtId="165" fontId="4" fillId="0" borderId="14" xfId="0" applyNumberFormat="1" applyFont="1" applyBorder="1"/>
    <xf numFmtId="165" fontId="4" fillId="0" borderId="16" xfId="0" applyNumberFormat="1" applyFont="1" applyBorder="1"/>
    <xf numFmtId="165" fontId="0" fillId="0" borderId="13" xfId="0" applyNumberFormat="1" applyBorder="1"/>
    <xf numFmtId="165" fontId="0" fillId="0" borderId="18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0" fillId="0" borderId="2" xfId="0" applyBorder="1" applyAlignment="1">
      <alignment horizontal="right"/>
    </xf>
    <xf numFmtId="164" fontId="0" fillId="0" borderId="7" xfId="0" applyNumberFormat="1" applyFill="1" applyBorder="1"/>
    <xf numFmtId="165" fontId="0" fillId="0" borderId="21" xfId="2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2" borderId="11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64" fontId="0" fillId="0" borderId="7" xfId="2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4" xfId="0" applyBorder="1" applyAlignment="1">
      <alignment horizontal="left" wrapText="1"/>
    </xf>
    <xf numFmtId="164" fontId="0" fillId="0" borderId="14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19" xfId="2" applyNumberFormat="1" applyFont="1" applyBorder="1" applyAlignment="1">
      <alignment horizontal="center"/>
    </xf>
    <xf numFmtId="164" fontId="0" fillId="0" borderId="20" xfId="2" applyNumberFormat="1" applyFont="1" applyBorder="1" applyAlignment="1">
      <alignment horizontal="center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/>
    <xf numFmtId="165" fontId="0" fillId="0" borderId="5" xfId="0" applyNumberFormat="1" applyBorder="1"/>
    <xf numFmtId="10" fontId="0" fillId="0" borderId="15" xfId="0" applyNumberFormat="1" applyBorder="1"/>
    <xf numFmtId="165" fontId="0" fillId="0" borderId="16" xfId="2" applyNumberFormat="1" applyFont="1" applyBorder="1"/>
    <xf numFmtId="165" fontId="0" fillId="2" borderId="25" xfId="0" applyNumberFormat="1" applyFill="1" applyBorder="1" applyProtection="1">
      <protection locked="0"/>
    </xf>
    <xf numFmtId="165" fontId="0" fillId="2" borderId="26" xfId="0" applyNumberFormat="1" applyFill="1" applyBorder="1" applyProtection="1">
      <protection locked="0"/>
    </xf>
    <xf numFmtId="165" fontId="0" fillId="0" borderId="2" xfId="0" applyNumberFormat="1" applyFill="1" applyBorder="1"/>
    <xf numFmtId="0" fontId="0" fillId="0" borderId="25" xfId="0" applyFill="1" applyBorder="1" applyAlignment="1">
      <alignment horizontal="left" vertical="top" wrapText="1"/>
    </xf>
    <xf numFmtId="0" fontId="0" fillId="0" borderId="27" xfId="0" applyBorder="1"/>
    <xf numFmtId="0" fontId="0" fillId="0" borderId="26" xfId="0" applyBorder="1"/>
    <xf numFmtId="0" fontId="0" fillId="2" borderId="2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M62"/>
  <sheetViews>
    <sheetView showGridLines="0" tabSelected="1" zoomScale="115" zoomScaleNormal="115" workbookViewId="0">
      <selection activeCell="I6" sqref="I6"/>
    </sheetView>
  </sheetViews>
  <sheetFormatPr baseColWidth="10" defaultColWidth="9.06640625" defaultRowHeight="14.25" x14ac:dyDescent="0.45"/>
  <cols>
    <col min="1" max="1" width="21.19921875" customWidth="1"/>
    <col min="2" max="5" width="15" customWidth="1"/>
    <col min="6" max="7" width="12.1328125" customWidth="1"/>
    <col min="8" max="11" width="13.1328125" customWidth="1"/>
    <col min="12" max="12" width="11.33203125" bestFit="1" customWidth="1"/>
    <col min="13" max="13" width="11.53125" bestFit="1" customWidth="1"/>
  </cols>
  <sheetData>
    <row r="1" spans="1:7" x14ac:dyDescent="0.45">
      <c r="A1" t="s">
        <v>30</v>
      </c>
      <c r="B1" s="109" t="s">
        <v>40</v>
      </c>
      <c r="C1" s="109"/>
      <c r="D1" s="109"/>
      <c r="E1" s="109"/>
    </row>
    <row r="2" spans="1:7" ht="14.25" customHeight="1" x14ac:dyDescent="0.45">
      <c r="A2" s="78" t="s">
        <v>21</v>
      </c>
      <c r="B2" s="79"/>
      <c r="C2" s="85" t="s">
        <v>7</v>
      </c>
      <c r="D2" s="85" t="s">
        <v>8</v>
      </c>
      <c r="E2" s="88" t="s">
        <v>12</v>
      </c>
    </row>
    <row r="3" spans="1:7" x14ac:dyDescent="0.45">
      <c r="A3" s="80"/>
      <c r="B3" s="81"/>
      <c r="C3" s="86"/>
      <c r="D3" s="86"/>
      <c r="E3" s="89"/>
    </row>
    <row r="4" spans="1:7" x14ac:dyDescent="0.45">
      <c r="A4" s="82"/>
      <c r="B4" s="83"/>
      <c r="C4" s="87"/>
      <c r="D4" s="87"/>
      <c r="E4" s="90"/>
    </row>
    <row r="5" spans="1:7" ht="28.5" x14ac:dyDescent="0.45">
      <c r="A5" s="19" t="s">
        <v>22</v>
      </c>
      <c r="B5" s="84" t="s">
        <v>9</v>
      </c>
      <c r="C5" s="84"/>
      <c r="D5" s="84"/>
      <c r="E5" s="41">
        <v>1</v>
      </c>
    </row>
    <row r="6" spans="1:7" x14ac:dyDescent="0.45">
      <c r="A6" s="22"/>
      <c r="B6" s="25"/>
      <c r="C6" s="23"/>
      <c r="D6" s="23"/>
      <c r="E6" s="24"/>
    </row>
    <row r="7" spans="1:7" x14ac:dyDescent="0.45">
      <c r="A7" s="2" t="s">
        <v>3</v>
      </c>
      <c r="B7" s="45" t="s">
        <v>11</v>
      </c>
      <c r="C7" s="105">
        <v>0.05</v>
      </c>
      <c r="D7" s="45"/>
      <c r="E7" s="3"/>
      <c r="G7" s="9"/>
    </row>
    <row r="8" spans="1:7" x14ac:dyDescent="0.45">
      <c r="A8" s="4"/>
      <c r="B8" s="46"/>
      <c r="C8" s="49"/>
      <c r="D8" s="52">
        <f>C7*E5</f>
        <v>0.05</v>
      </c>
      <c r="E8" s="12">
        <f>E5+D8</f>
        <v>1.05</v>
      </c>
    </row>
    <row r="9" spans="1:7" x14ac:dyDescent="0.45">
      <c r="A9" s="4" t="s">
        <v>0</v>
      </c>
      <c r="B9" s="46" t="s">
        <v>26</v>
      </c>
      <c r="C9" s="106">
        <v>0.15</v>
      </c>
      <c r="E9" s="6"/>
    </row>
    <row r="10" spans="1:7" x14ac:dyDescent="0.45">
      <c r="A10" s="4"/>
      <c r="B10" s="46"/>
      <c r="C10" s="49"/>
      <c r="D10" s="52">
        <f>C9*E8</f>
        <v>0.1575</v>
      </c>
      <c r="E10" s="12">
        <f>D10+E8</f>
        <v>1.2075</v>
      </c>
    </row>
    <row r="11" spans="1:7" x14ac:dyDescent="0.45">
      <c r="A11" s="4" t="s">
        <v>4</v>
      </c>
      <c r="B11" s="46" t="s">
        <v>28</v>
      </c>
      <c r="C11" s="106">
        <v>0.03</v>
      </c>
      <c r="E11" s="6"/>
    </row>
    <row r="12" spans="1:7" x14ac:dyDescent="0.45">
      <c r="A12" s="4"/>
      <c r="B12" s="46"/>
      <c r="C12" s="49"/>
      <c r="D12" s="52">
        <f>C11*E10</f>
        <v>3.6225E-2</v>
      </c>
      <c r="E12" s="12">
        <f>D12+E10</f>
        <v>1.243725</v>
      </c>
    </row>
    <row r="13" spans="1:7" x14ac:dyDescent="0.45">
      <c r="A13" s="4" t="s">
        <v>5</v>
      </c>
      <c r="B13" s="46" t="s">
        <v>27</v>
      </c>
      <c r="C13" s="106">
        <v>0.02</v>
      </c>
      <c r="D13" s="53"/>
      <c r="E13" s="6"/>
    </row>
    <row r="14" spans="1:7" x14ac:dyDescent="0.45">
      <c r="A14" s="4" t="s">
        <v>6</v>
      </c>
      <c r="B14" s="46" t="s">
        <v>29</v>
      </c>
      <c r="C14" s="107">
        <v>0.03</v>
      </c>
      <c r="D14" s="49"/>
      <c r="E14" s="6"/>
    </row>
    <row r="15" spans="1:7" x14ac:dyDescent="0.45">
      <c r="A15" s="4" t="str">
        <f>A13&amp;" &amp; "&amp;A14</f>
        <v>Wagnis &amp; Gewinn</v>
      </c>
      <c r="B15" s="46"/>
      <c r="C15" s="50">
        <f>SUM(C13:C14)</f>
        <v>0.05</v>
      </c>
      <c r="E15" s="6"/>
    </row>
    <row r="16" spans="1:7" x14ac:dyDescent="0.45">
      <c r="A16" s="7"/>
      <c r="B16" s="47"/>
      <c r="C16" s="51"/>
      <c r="D16" s="75">
        <f>C15*E12</f>
        <v>6.2186249999999998E-2</v>
      </c>
      <c r="E16" s="14">
        <f>D16+E12</f>
        <v>1.3059112499999999</v>
      </c>
    </row>
    <row r="17" spans="1:13" x14ac:dyDescent="0.45">
      <c r="A17" s="4" t="s">
        <v>2</v>
      </c>
      <c r="B17" s="5"/>
      <c r="C17" s="11">
        <f>C7+C9+C11+C15</f>
        <v>0.28000000000000003</v>
      </c>
      <c r="D17" s="11">
        <f>D8+D10+D12+D16</f>
        <v>0.30591125000000002</v>
      </c>
      <c r="E17" s="18"/>
    </row>
    <row r="18" spans="1:13" x14ac:dyDescent="0.45">
      <c r="A18" s="21" t="str">
        <f>"Gesamtzuschlag auf '"&amp;B5&amp;"'"</f>
        <v>Gesamtzuschlag auf 'K2 Zeile 1: Alle Kostenarten'</v>
      </c>
      <c r="B18" s="27"/>
      <c r="C18" s="20"/>
      <c r="D18" s="20"/>
      <c r="E18" s="29">
        <f>E16-1</f>
        <v>0.30591124999999986</v>
      </c>
    </row>
    <row r="19" spans="1:13" x14ac:dyDescent="0.45">
      <c r="A19" s="7" t="s">
        <v>10</v>
      </c>
      <c r="B19" s="1"/>
      <c r="C19" s="1"/>
      <c r="D19" s="1"/>
      <c r="E19" s="8">
        <f>E18/(1+E18)</f>
        <v>0.23425117901388773</v>
      </c>
    </row>
    <row r="21" spans="1:13" x14ac:dyDescent="0.45">
      <c r="A21" s="35" t="s">
        <v>24</v>
      </c>
      <c r="B21" s="36"/>
      <c r="C21" s="36"/>
      <c r="D21" s="36"/>
      <c r="E21" s="37"/>
    </row>
    <row r="22" spans="1:13" x14ac:dyDescent="0.45">
      <c r="A22" s="2" t="s">
        <v>18</v>
      </c>
      <c r="B22" s="26"/>
      <c r="C22" s="26"/>
      <c r="D22" s="108">
        <v>100000</v>
      </c>
      <c r="E22" s="76" t="str">
        <f>IF(AND(D22&gt;0,D23&gt;0),"Nur 1 Feld darf befüllt werden!!","")</f>
        <v/>
      </c>
    </row>
    <row r="23" spans="1:13" x14ac:dyDescent="0.45">
      <c r="A23" s="7" t="s">
        <v>23</v>
      </c>
      <c r="B23" s="1"/>
      <c r="C23" s="1"/>
      <c r="D23" s="108"/>
      <c r="E23" s="77"/>
    </row>
    <row r="24" spans="1:13" x14ac:dyDescent="0.45">
      <c r="A24" s="4" t="s">
        <v>13</v>
      </c>
      <c r="B24" s="5"/>
      <c r="C24" s="5"/>
      <c r="D24" s="5"/>
      <c r="E24" s="74">
        <f>ROUND(IF(D22&gt;0,D22,D23/(1+E18)),0)</f>
        <v>100000</v>
      </c>
    </row>
    <row r="25" spans="1:13" x14ac:dyDescent="0.45">
      <c r="A25" s="4" t="s">
        <v>1</v>
      </c>
      <c r="B25" s="5"/>
      <c r="C25" s="5"/>
      <c r="D25" s="28">
        <f>E18</f>
        <v>0.30591124999999986</v>
      </c>
      <c r="E25" s="40">
        <f>D25*E24</f>
        <v>30591.124999999985</v>
      </c>
    </row>
    <row r="26" spans="1:13" x14ac:dyDescent="0.45">
      <c r="A26" s="7" t="str">
        <f>"Wert von '"&amp;B5&amp;"' inkl GZ"</f>
        <v>Wert von 'K2 Zeile 1: Alle Kostenarten' inkl GZ</v>
      </c>
      <c r="B26" s="1"/>
      <c r="C26" s="1"/>
      <c r="D26" s="1"/>
      <c r="E26" s="40">
        <f>E24+E25</f>
        <v>130591.12499999999</v>
      </c>
    </row>
    <row r="27" spans="1:13" x14ac:dyDescent="0.45">
      <c r="E27" s="15"/>
    </row>
    <row r="28" spans="1:13" x14ac:dyDescent="0.45">
      <c r="A28" s="35" t="s">
        <v>25</v>
      </c>
      <c r="B28" s="36"/>
      <c r="C28" s="36"/>
      <c r="D28" s="36"/>
      <c r="E28" s="37"/>
    </row>
    <row r="29" spans="1:13" x14ac:dyDescent="0.45">
      <c r="A29" s="2"/>
      <c r="B29" s="73" t="str">
        <f>A7</f>
        <v>Zuschlag für …</v>
      </c>
      <c r="C29" s="73" t="str">
        <f>A9</f>
        <v>GGK</v>
      </c>
      <c r="D29" s="73" t="str">
        <f>A11</f>
        <v>Finanzierungsko.</v>
      </c>
      <c r="E29" s="73" t="str">
        <f>A15</f>
        <v>Wagnis &amp; Gewinn</v>
      </c>
    </row>
    <row r="30" spans="1:13" x14ac:dyDescent="0.45">
      <c r="A30" s="54" t="str">
        <f>A7</f>
        <v>Zuschlag für …</v>
      </c>
      <c r="B30" s="59">
        <f>C7</f>
        <v>0.05</v>
      </c>
      <c r="C30" s="48"/>
      <c r="D30" s="52"/>
      <c r="E30" s="12"/>
    </row>
    <row r="31" spans="1:13" x14ac:dyDescent="0.45">
      <c r="A31" s="54" t="str">
        <f>A9</f>
        <v>GGK</v>
      </c>
      <c r="B31" s="52">
        <f>C31*B30</f>
        <v>7.4999999999999997E-3</v>
      </c>
      <c r="C31" s="63">
        <f>C9</f>
        <v>0.15</v>
      </c>
      <c r="D31" s="52"/>
      <c r="E31" s="12"/>
    </row>
    <row r="32" spans="1:13" x14ac:dyDescent="0.45">
      <c r="A32" s="54" t="str">
        <f>A11</f>
        <v>Finanzierungsko.</v>
      </c>
      <c r="B32" s="52">
        <f>D32*B30</f>
        <v>1.5E-3</v>
      </c>
      <c r="C32" s="48">
        <f>(B31+C31)*D32</f>
        <v>4.725E-3</v>
      </c>
      <c r="D32" s="59">
        <f>C11</f>
        <v>0.03</v>
      </c>
      <c r="E32" s="12"/>
      <c r="I32" s="5"/>
      <c r="J32" s="5"/>
      <c r="K32" s="5"/>
      <c r="L32" s="5"/>
      <c r="M32" s="5"/>
    </row>
    <row r="33" spans="1:13" x14ac:dyDescent="0.45">
      <c r="A33" s="55" t="str">
        <f>A15</f>
        <v>Wagnis &amp; Gewinn</v>
      </c>
      <c r="B33" s="60">
        <f>E33*B30</f>
        <v>2.5000000000000005E-3</v>
      </c>
      <c r="C33" s="64">
        <f>(B31+C31)*E33</f>
        <v>7.8750000000000001E-3</v>
      </c>
      <c r="D33" s="60">
        <f>(B32+C32+D32)*E33</f>
        <v>1.8112500000000001E-3</v>
      </c>
      <c r="E33" s="39">
        <f>C15</f>
        <v>0.05</v>
      </c>
      <c r="I33" s="5"/>
      <c r="J33" s="5"/>
      <c r="K33" s="17"/>
      <c r="L33" s="5"/>
      <c r="M33" s="5"/>
    </row>
    <row r="34" spans="1:13" x14ac:dyDescent="0.45">
      <c r="A34" s="56" t="s">
        <v>14</v>
      </c>
      <c r="B34" s="61">
        <f>B33*$C$13/$C$15</f>
        <v>1E-3</v>
      </c>
      <c r="C34" s="65">
        <f t="shared" ref="C34:E34" si="0">C33*$C$13/$C$15</f>
        <v>3.15E-3</v>
      </c>
      <c r="D34" s="61">
        <f t="shared" si="0"/>
        <v>7.245000000000001E-4</v>
      </c>
      <c r="E34" s="30">
        <f t="shared" si="0"/>
        <v>0.02</v>
      </c>
      <c r="I34" s="5"/>
      <c r="J34" s="5"/>
      <c r="K34" s="17"/>
      <c r="L34" s="5"/>
      <c r="M34" s="5"/>
    </row>
    <row r="35" spans="1:13" x14ac:dyDescent="0.45">
      <c r="A35" s="57" t="s">
        <v>15</v>
      </c>
      <c r="B35" s="62">
        <f>B33-B34</f>
        <v>1.5000000000000005E-3</v>
      </c>
      <c r="C35" s="66">
        <f t="shared" ref="C35:E35" si="1">C33-C34</f>
        <v>4.725E-3</v>
      </c>
      <c r="D35" s="62">
        <f t="shared" si="1"/>
        <v>1.08675E-3</v>
      </c>
      <c r="E35" s="31">
        <f t="shared" si="1"/>
        <v>3.0000000000000002E-2</v>
      </c>
      <c r="I35" s="5"/>
      <c r="J35" s="5"/>
      <c r="K35" s="17"/>
      <c r="L35" s="5"/>
      <c r="M35" s="5"/>
    </row>
    <row r="36" spans="1:13" x14ac:dyDescent="0.45">
      <c r="A36" s="58" t="s">
        <v>2</v>
      </c>
      <c r="B36" s="67">
        <f>SUM(B30:B33)</f>
        <v>6.1500000000000006E-2</v>
      </c>
      <c r="C36" s="67">
        <f t="shared" ref="C36:E36" si="2">SUM(C30:C33)</f>
        <v>0.16259999999999999</v>
      </c>
      <c r="D36" s="68">
        <f t="shared" si="2"/>
        <v>3.1811249999999999E-2</v>
      </c>
      <c r="E36" s="34">
        <f t="shared" si="2"/>
        <v>0.05</v>
      </c>
      <c r="I36" s="5"/>
      <c r="J36" s="5"/>
      <c r="K36" s="17"/>
      <c r="L36" s="5"/>
      <c r="M36" s="5"/>
    </row>
    <row r="37" spans="1:13" x14ac:dyDescent="0.45">
      <c r="A37" s="32"/>
      <c r="B37" s="33"/>
      <c r="C37" s="33"/>
      <c r="D37" s="33"/>
      <c r="E37" s="33"/>
      <c r="I37" s="5"/>
      <c r="J37" s="5"/>
      <c r="K37" s="17"/>
      <c r="L37" s="5"/>
      <c r="M37" s="5"/>
    </row>
    <row r="38" spans="1:13" x14ac:dyDescent="0.45">
      <c r="A38" s="35" t="str">
        <f>"Tabelle D: Eurowerte bei Basis ("&amp;B5&amp;") ist "&amp;E24&amp;" €:"</f>
        <v>Tabelle D: Eurowerte bei Basis (K2 Zeile 1: Alle Kostenarten) ist 100000 €:</v>
      </c>
      <c r="B38" s="36"/>
      <c r="C38" s="36"/>
      <c r="D38" s="36"/>
      <c r="E38" s="36"/>
      <c r="F38" s="37"/>
    </row>
    <row r="39" spans="1:13" x14ac:dyDescent="0.45">
      <c r="A39" s="2"/>
      <c r="B39" s="73" t="str">
        <f>B29</f>
        <v>Zuschlag für …</v>
      </c>
      <c r="C39" s="73" t="str">
        <f t="shared" ref="C39:D39" si="3">C29</f>
        <v>GGK</v>
      </c>
      <c r="D39" s="73" t="str">
        <f t="shared" si="3"/>
        <v>Finanzierungsko.</v>
      </c>
      <c r="E39" s="73" t="str">
        <f>A13</f>
        <v>Wagnis</v>
      </c>
      <c r="F39" s="73" t="str">
        <f>A14</f>
        <v>Gewinn</v>
      </c>
    </row>
    <row r="40" spans="1:13" x14ac:dyDescent="0.45">
      <c r="A40" s="54" t="str">
        <f>A30</f>
        <v>Zuschlag für …</v>
      </c>
      <c r="B40" s="69">
        <f>B30*$E$24</f>
        <v>5000</v>
      </c>
      <c r="C40" s="71"/>
      <c r="D40" s="71"/>
      <c r="E40" s="71"/>
      <c r="F40" s="38"/>
      <c r="G40" s="10"/>
    </row>
    <row r="41" spans="1:13" x14ac:dyDescent="0.45">
      <c r="A41" s="54" t="str">
        <f>A31</f>
        <v>GGK</v>
      </c>
      <c r="B41" s="69">
        <f>B31*$E$24</f>
        <v>750</v>
      </c>
      <c r="C41" s="71">
        <f>C31*$E$24</f>
        <v>15000</v>
      </c>
      <c r="D41" s="71"/>
      <c r="E41" s="71"/>
      <c r="F41" s="38"/>
      <c r="G41" s="10"/>
    </row>
    <row r="42" spans="1:13" x14ac:dyDescent="0.45">
      <c r="A42" s="54" t="str">
        <f>A32</f>
        <v>Finanzierungsko.</v>
      </c>
      <c r="B42" s="69">
        <f>B32*$E$24</f>
        <v>150</v>
      </c>
      <c r="C42" s="71">
        <f>C32*$E$24</f>
        <v>472.5</v>
      </c>
      <c r="D42" s="71">
        <f>D32*$E$24</f>
        <v>3000</v>
      </c>
      <c r="E42" s="71"/>
      <c r="F42" s="38"/>
      <c r="G42" s="10"/>
    </row>
    <row r="43" spans="1:13" x14ac:dyDescent="0.45">
      <c r="A43" s="54" t="s">
        <v>5</v>
      </c>
      <c r="B43" s="69">
        <f>B34*$E$24</f>
        <v>100</v>
      </c>
      <c r="C43" s="71">
        <f t="shared" ref="C43:E43" si="4">C34*$E$24</f>
        <v>315</v>
      </c>
      <c r="D43" s="71">
        <f t="shared" si="4"/>
        <v>72.450000000000017</v>
      </c>
      <c r="E43" s="71">
        <f t="shared" si="4"/>
        <v>2000</v>
      </c>
      <c r="F43" s="38"/>
      <c r="G43" s="10"/>
    </row>
    <row r="44" spans="1:13" x14ac:dyDescent="0.45">
      <c r="A44" s="55" t="s">
        <v>6</v>
      </c>
      <c r="B44" s="70">
        <f>B35*$E$24</f>
        <v>150.00000000000006</v>
      </c>
      <c r="C44" s="72">
        <f t="shared" ref="C44:D44" si="5">C35*$E$24</f>
        <v>472.5</v>
      </c>
      <c r="D44" s="72">
        <f t="shared" si="5"/>
        <v>108.675</v>
      </c>
      <c r="E44" s="51"/>
      <c r="F44" s="40">
        <f>E35*$E$24</f>
        <v>3000.0000000000005</v>
      </c>
      <c r="G44" s="10"/>
    </row>
    <row r="45" spans="1:13" x14ac:dyDescent="0.45">
      <c r="A45" s="91" t="s">
        <v>17</v>
      </c>
      <c r="B45" s="101">
        <f>SUM(B40:B44)</f>
        <v>6150</v>
      </c>
      <c r="C45" s="103">
        <f t="shared" ref="C45:E45" si="6">SUM(C40:C44)</f>
        <v>16260</v>
      </c>
      <c r="D45" s="103">
        <f t="shared" si="6"/>
        <v>3181.125</v>
      </c>
      <c r="E45" s="103">
        <f t="shared" si="6"/>
        <v>2000</v>
      </c>
      <c r="F45" s="93">
        <f>SUM(F40:F44)</f>
        <v>3000.0000000000005</v>
      </c>
      <c r="G45" s="16"/>
    </row>
    <row r="46" spans="1:13" x14ac:dyDescent="0.45">
      <c r="A46" s="100"/>
      <c r="B46" s="102"/>
      <c r="C46" s="104"/>
      <c r="D46" s="104"/>
      <c r="E46" s="104"/>
      <c r="F46" s="93"/>
    </row>
    <row r="47" spans="1:13" x14ac:dyDescent="0.45">
      <c r="A47" s="91" t="s">
        <v>16</v>
      </c>
      <c r="B47" s="94">
        <f>SUM(B40:F40)</f>
        <v>5000</v>
      </c>
      <c r="C47" s="96">
        <f>SUM(B41:F41)</f>
        <v>15750</v>
      </c>
      <c r="D47" s="96">
        <f>SUM(B42:F42)</f>
        <v>3622.5</v>
      </c>
      <c r="E47" s="96">
        <f>SUM(B43:F43)</f>
        <v>2487.4499999999998</v>
      </c>
      <c r="F47" s="98">
        <f>SUM(B44:F44)</f>
        <v>3731.1750000000002</v>
      </c>
    </row>
    <row r="48" spans="1:13" x14ac:dyDescent="0.45">
      <c r="A48" s="92"/>
      <c r="B48" s="95"/>
      <c r="C48" s="97"/>
      <c r="D48" s="97"/>
      <c r="E48" s="97"/>
      <c r="F48" s="99"/>
    </row>
    <row r="49" spans="1:6" x14ac:dyDescent="0.45">
      <c r="A49" s="42" t="s">
        <v>19</v>
      </c>
      <c r="B49" s="43"/>
      <c r="C49" s="43"/>
      <c r="D49" s="43"/>
      <c r="E49" s="43"/>
      <c r="F49" s="44" t="s">
        <v>20</v>
      </c>
    </row>
    <row r="50" spans="1:6" x14ac:dyDescent="0.45">
      <c r="A50" s="5"/>
      <c r="B50" s="5"/>
      <c r="C50" s="5"/>
      <c r="D50" s="5"/>
      <c r="E50" s="5"/>
      <c r="F50" s="5"/>
    </row>
    <row r="51" spans="1:6" x14ac:dyDescent="0.45">
      <c r="A51" s="5"/>
      <c r="B51" s="5"/>
      <c r="C51" s="5"/>
      <c r="D51" s="5"/>
      <c r="E51" s="5"/>
      <c r="F51" s="5"/>
    </row>
    <row r="52" spans="1:6" x14ac:dyDescent="0.45">
      <c r="A52" s="5"/>
      <c r="B52" s="5"/>
      <c r="C52" s="5"/>
      <c r="D52" s="5"/>
      <c r="E52" s="5"/>
      <c r="F52" s="5"/>
    </row>
    <row r="53" spans="1:6" x14ac:dyDescent="0.45">
      <c r="A53" s="5"/>
      <c r="B53" s="5"/>
      <c r="C53" s="5"/>
      <c r="D53" s="5"/>
      <c r="E53" s="5"/>
      <c r="F53" s="5"/>
    </row>
    <row r="54" spans="1:6" x14ac:dyDescent="0.45">
      <c r="A54" s="5"/>
      <c r="B54" s="5"/>
      <c r="C54" s="5"/>
      <c r="D54" s="5"/>
      <c r="E54" s="5"/>
      <c r="F54" s="5"/>
    </row>
    <row r="55" spans="1:6" x14ac:dyDescent="0.45">
      <c r="A55" s="5"/>
      <c r="B55" s="5"/>
      <c r="C55" s="5"/>
      <c r="D55" s="5"/>
      <c r="E55" s="5"/>
      <c r="F55" s="5"/>
    </row>
    <row r="56" spans="1:6" x14ac:dyDescent="0.45">
      <c r="A56" s="5"/>
      <c r="B56" s="5"/>
      <c r="C56" s="5"/>
      <c r="D56" s="5"/>
      <c r="E56" s="5"/>
      <c r="F56" s="5"/>
    </row>
    <row r="57" spans="1:6" x14ac:dyDescent="0.45">
      <c r="A57" s="5"/>
      <c r="B57" s="5"/>
      <c r="C57" s="5"/>
      <c r="D57" s="5"/>
      <c r="E57" s="5"/>
      <c r="F57" s="5"/>
    </row>
    <row r="58" spans="1:6" x14ac:dyDescent="0.45">
      <c r="A58" s="5"/>
      <c r="B58" s="5"/>
      <c r="C58" s="5"/>
      <c r="D58" s="5"/>
      <c r="E58" s="5"/>
      <c r="F58" s="5"/>
    </row>
    <row r="59" spans="1:6" x14ac:dyDescent="0.45">
      <c r="A59" s="5"/>
      <c r="B59" s="5"/>
      <c r="C59" s="5"/>
      <c r="D59" s="5"/>
      <c r="E59" s="5"/>
      <c r="F59" s="5"/>
    </row>
    <row r="60" spans="1:6" x14ac:dyDescent="0.45">
      <c r="A60" s="5"/>
      <c r="B60" s="5"/>
      <c r="C60" s="5"/>
      <c r="D60" s="5"/>
      <c r="E60" s="5"/>
      <c r="F60" s="5"/>
    </row>
    <row r="61" spans="1:6" x14ac:dyDescent="0.45">
      <c r="A61" s="5"/>
      <c r="B61" s="5"/>
      <c r="C61" s="5"/>
      <c r="D61" s="5"/>
      <c r="E61" s="5"/>
      <c r="F61" s="5"/>
    </row>
    <row r="62" spans="1:6" x14ac:dyDescent="0.45">
      <c r="A62" s="5"/>
      <c r="B62" s="5"/>
      <c r="C62" s="5"/>
      <c r="D62" s="5"/>
      <c r="E62" s="5"/>
      <c r="F62" s="5"/>
    </row>
  </sheetData>
  <sheetProtection sheet="1" objects="1" scenarios="1"/>
  <mergeCells count="19">
    <mergeCell ref="B1:E1"/>
    <mergeCell ref="A47:A48"/>
    <mergeCell ref="F45:F46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E22:E23"/>
    <mergeCell ref="A2:B4"/>
    <mergeCell ref="B5:D5"/>
    <mergeCell ref="C2:C4"/>
    <mergeCell ref="D2:D4"/>
    <mergeCell ref="E2:E4"/>
  </mergeCells>
  <conditionalFormatting sqref="D22:D23">
    <cfRule type="expression" dxfId="1" priority="1">
      <formula>$E$22&lt;&gt;""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B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A85F-31BB-4B58-8957-C42B38A83BC1}">
  <sheetPr>
    <tabColor rgb="FF00B050"/>
  </sheetPr>
  <dimension ref="A1:O64"/>
  <sheetViews>
    <sheetView showGridLines="0" topLeftCell="A10" zoomScale="115" zoomScaleNormal="115" workbookViewId="0">
      <selection activeCell="B16" sqref="B16"/>
    </sheetView>
  </sheetViews>
  <sheetFormatPr baseColWidth="10" defaultColWidth="9.06640625" defaultRowHeight="14.25" x14ac:dyDescent="0.45"/>
  <cols>
    <col min="1" max="1" width="21.19921875" customWidth="1"/>
    <col min="2" max="2" width="15" customWidth="1"/>
    <col min="3" max="9" width="12.19921875" customWidth="1"/>
    <col min="10" max="11" width="13.1328125" customWidth="1"/>
    <col min="12" max="12" width="11.33203125" bestFit="1" customWidth="1"/>
    <col min="13" max="13" width="11.53125" bestFit="1" customWidth="1"/>
  </cols>
  <sheetData>
    <row r="1" spans="1:7" x14ac:dyDescent="0.45">
      <c r="A1" t="s">
        <v>30</v>
      </c>
      <c r="B1" s="131" t="s">
        <v>40</v>
      </c>
      <c r="C1" s="131"/>
      <c r="D1" s="131"/>
      <c r="E1" s="131"/>
    </row>
    <row r="2" spans="1:7" ht="14.25" customHeight="1" x14ac:dyDescent="0.45">
      <c r="A2" s="78" t="s">
        <v>21</v>
      </c>
      <c r="B2" s="79"/>
      <c r="C2" s="124" t="s">
        <v>7</v>
      </c>
      <c r="D2" s="124" t="s">
        <v>8</v>
      </c>
      <c r="E2" s="125" t="s">
        <v>12</v>
      </c>
    </row>
    <row r="3" spans="1:7" x14ac:dyDescent="0.45">
      <c r="A3" s="80"/>
      <c r="B3" s="81"/>
      <c r="C3" s="126"/>
      <c r="D3" s="126"/>
      <c r="E3" s="127"/>
    </row>
    <row r="4" spans="1:7" x14ac:dyDescent="0.45">
      <c r="A4" s="82"/>
      <c r="B4" s="83"/>
      <c r="C4" s="128"/>
      <c r="D4" s="128"/>
      <c r="E4" s="129"/>
    </row>
    <row r="5" spans="1:7" ht="28.5" x14ac:dyDescent="0.45">
      <c r="A5" s="19" t="s">
        <v>22</v>
      </c>
      <c r="B5" s="84" t="s">
        <v>9</v>
      </c>
      <c r="C5" s="84"/>
      <c r="D5" s="84"/>
      <c r="E5" s="41">
        <v>1</v>
      </c>
    </row>
    <row r="6" spans="1:7" x14ac:dyDescent="0.45">
      <c r="A6" s="117" t="s">
        <v>33</v>
      </c>
      <c r="B6" s="25" t="s">
        <v>34</v>
      </c>
      <c r="C6" s="23"/>
      <c r="D6" s="23"/>
      <c r="E6" s="24"/>
    </row>
    <row r="7" spans="1:7" x14ac:dyDescent="0.45">
      <c r="A7" s="120" t="s">
        <v>35</v>
      </c>
      <c r="B7" s="121" t="s">
        <v>36</v>
      </c>
      <c r="C7" s="105">
        <v>0.1</v>
      </c>
      <c r="D7" s="110">
        <f>C7*E5</f>
        <v>0.1</v>
      </c>
      <c r="E7" s="111">
        <f>E5+D7</f>
        <v>1.1000000000000001</v>
      </c>
      <c r="G7" s="9"/>
    </row>
    <row r="8" spans="1:7" x14ac:dyDescent="0.45">
      <c r="A8" s="122" t="s">
        <v>0</v>
      </c>
      <c r="B8" s="123" t="s">
        <v>37</v>
      </c>
      <c r="C8" s="106">
        <v>0.15</v>
      </c>
      <c r="D8" s="52">
        <f>C8*E7</f>
        <v>0.16500000000000001</v>
      </c>
      <c r="E8" s="12">
        <f>D8+E7</f>
        <v>1.2650000000000001</v>
      </c>
    </row>
    <row r="9" spans="1:7" x14ac:dyDescent="0.45">
      <c r="A9" s="122" t="s">
        <v>38</v>
      </c>
      <c r="B9" s="123" t="s">
        <v>36</v>
      </c>
      <c r="C9" s="106">
        <v>0.05</v>
      </c>
      <c r="D9" s="52">
        <f>C9*E8</f>
        <v>6.3250000000000015E-2</v>
      </c>
      <c r="E9" s="12">
        <f>D9+E8</f>
        <v>1.3282500000000002</v>
      </c>
    </row>
    <row r="10" spans="1:7" x14ac:dyDescent="0.45">
      <c r="A10" s="122" t="s">
        <v>4</v>
      </c>
      <c r="B10" s="123" t="s">
        <v>37</v>
      </c>
      <c r="C10" s="106">
        <v>0.03</v>
      </c>
      <c r="D10" s="52">
        <f>C10*E9</f>
        <v>3.9847500000000001E-2</v>
      </c>
      <c r="E10" s="12">
        <f>D10+E9</f>
        <v>1.3680975000000002</v>
      </c>
    </row>
    <row r="11" spans="1:7" x14ac:dyDescent="0.45">
      <c r="A11" s="122" t="s">
        <v>39</v>
      </c>
      <c r="B11" s="123"/>
      <c r="C11" s="106">
        <v>0</v>
      </c>
      <c r="D11" s="52">
        <f>C11*E10</f>
        <v>0</v>
      </c>
      <c r="E11" s="12">
        <f>D11+E10</f>
        <v>1.3680975000000002</v>
      </c>
    </row>
    <row r="12" spans="1:7" x14ac:dyDescent="0.45">
      <c r="A12" s="118" t="s">
        <v>5</v>
      </c>
      <c r="B12" s="5" t="s">
        <v>27</v>
      </c>
      <c r="C12" s="114">
        <v>0.02</v>
      </c>
      <c r="D12" s="46"/>
      <c r="E12" s="6"/>
    </row>
    <row r="13" spans="1:7" x14ac:dyDescent="0.45">
      <c r="A13" s="118" t="s">
        <v>6</v>
      </c>
      <c r="B13" s="5" t="s">
        <v>29</v>
      </c>
      <c r="C13" s="115">
        <v>0.03</v>
      </c>
      <c r="D13" s="112"/>
      <c r="E13" s="6"/>
    </row>
    <row r="14" spans="1:7" x14ac:dyDescent="0.45">
      <c r="A14" s="119" t="s">
        <v>32</v>
      </c>
      <c r="B14" s="1"/>
      <c r="C14" s="116">
        <f>SUM(C12:C13)</f>
        <v>0.05</v>
      </c>
      <c r="D14" s="113">
        <f>C14*E11</f>
        <v>6.8404875000000018E-2</v>
      </c>
      <c r="E14" s="14">
        <f>D14+E11</f>
        <v>1.4365023750000001</v>
      </c>
    </row>
    <row r="15" spans="1:7" x14ac:dyDescent="0.45">
      <c r="A15" s="4" t="s">
        <v>2</v>
      </c>
      <c r="B15" s="5"/>
      <c r="C15" s="11">
        <f>C7+C9+C10+C14</f>
        <v>0.23000000000000004</v>
      </c>
      <c r="D15" s="11">
        <f>SUM(D7:D14)</f>
        <v>0.43650237500000005</v>
      </c>
      <c r="E15" s="18"/>
    </row>
    <row r="16" spans="1:7" x14ac:dyDescent="0.45">
      <c r="A16" s="21" t="str">
        <f>"Gesamtzuschlag auf '"&amp;B5&amp;"'"</f>
        <v>Gesamtzuschlag auf 'K2 Zeile 1: Alle Kostenarten'</v>
      </c>
      <c r="B16" s="27"/>
      <c r="C16" s="20"/>
      <c r="D16" s="20"/>
      <c r="E16" s="29">
        <f>E14-1</f>
        <v>0.43650237500000011</v>
      </c>
    </row>
    <row r="17" spans="1:15" x14ac:dyDescent="0.45">
      <c r="A17" s="7" t="s">
        <v>10</v>
      </c>
      <c r="B17" s="1"/>
      <c r="C17" s="1"/>
      <c r="D17" s="1"/>
      <c r="E17" s="8">
        <f>E16/(1+E16)</f>
        <v>0.3038647081944435</v>
      </c>
    </row>
    <row r="19" spans="1:15" x14ac:dyDescent="0.45">
      <c r="A19" s="35" t="s">
        <v>24</v>
      </c>
      <c r="B19" s="36"/>
      <c r="C19" s="36"/>
      <c r="D19" s="36"/>
      <c r="E19" s="37"/>
    </row>
    <row r="20" spans="1:15" x14ac:dyDescent="0.45">
      <c r="A20" s="2" t="s">
        <v>18</v>
      </c>
      <c r="B20" s="26"/>
      <c r="C20" s="26"/>
      <c r="D20" s="108">
        <v>100000</v>
      </c>
      <c r="E20" s="76" t="str">
        <f>IF(AND(D20&gt;0,D21&gt;0),"Nur 1 Feld darf befüllt werden!!","")</f>
        <v/>
      </c>
    </row>
    <row r="21" spans="1:15" x14ac:dyDescent="0.45">
      <c r="A21" s="7" t="s">
        <v>31</v>
      </c>
      <c r="B21" s="1"/>
      <c r="C21" s="1"/>
      <c r="D21" s="108"/>
      <c r="E21" s="77"/>
    </row>
    <row r="22" spans="1:15" x14ac:dyDescent="0.45">
      <c r="A22" s="4" t="s">
        <v>13</v>
      </c>
      <c r="B22" s="5"/>
      <c r="C22" s="5"/>
      <c r="D22" s="5"/>
      <c r="E22" s="74">
        <f>ROUND(IF(D20&gt;0,D20,D21/(1+E16)),0)</f>
        <v>100000</v>
      </c>
    </row>
    <row r="23" spans="1:15" x14ac:dyDescent="0.45">
      <c r="A23" s="4" t="s">
        <v>1</v>
      </c>
      <c r="B23" s="5"/>
      <c r="C23" s="5"/>
      <c r="D23" s="28">
        <f>E16</f>
        <v>0.43650237500000011</v>
      </c>
      <c r="E23" s="40">
        <f>D23*E22</f>
        <v>43650.23750000001</v>
      </c>
    </row>
    <row r="24" spans="1:15" x14ac:dyDescent="0.45">
      <c r="A24" s="7" t="str">
        <f>"Wert von '"&amp;B5&amp;"' inkl GZ"</f>
        <v>Wert von 'K2 Zeile 1: Alle Kostenarten' inkl GZ</v>
      </c>
      <c r="B24" s="1"/>
      <c r="C24" s="1"/>
      <c r="D24" s="1"/>
      <c r="E24" s="40">
        <f>E22+E23</f>
        <v>143650.23750000002</v>
      </c>
    </row>
    <row r="25" spans="1:15" x14ac:dyDescent="0.45">
      <c r="E25" s="15"/>
    </row>
    <row r="26" spans="1:15" x14ac:dyDescent="0.45">
      <c r="A26" s="35" t="s">
        <v>25</v>
      </c>
      <c r="B26" s="36"/>
      <c r="C26" s="36"/>
      <c r="D26" s="36"/>
      <c r="E26" s="36"/>
      <c r="F26" s="36"/>
      <c r="G26" s="37"/>
    </row>
    <row r="27" spans="1:15" x14ac:dyDescent="0.45">
      <c r="A27" s="2"/>
      <c r="B27" s="130" t="str">
        <f>A7</f>
        <v>Umlage BGK</v>
      </c>
      <c r="C27" s="130" t="str">
        <f>A8</f>
        <v>GGK</v>
      </c>
      <c r="D27" s="130" t="str">
        <f>A9</f>
        <v>Festpreiszuschlag</v>
      </c>
      <c r="E27" s="130" t="str">
        <f>A10</f>
        <v>Finanzierungsko.</v>
      </c>
      <c r="F27" s="130" t="str">
        <f>A11</f>
        <v>nicht belegt</v>
      </c>
      <c r="G27" s="130" t="str">
        <f>A14</f>
        <v>W&amp;G</v>
      </c>
    </row>
    <row r="28" spans="1:15" x14ac:dyDescent="0.45">
      <c r="A28" s="54" t="str">
        <f>A7</f>
        <v>Umlage BGK</v>
      </c>
      <c r="B28" s="59">
        <f>C7</f>
        <v>0.1</v>
      </c>
      <c r="C28" s="48"/>
      <c r="D28" s="52"/>
      <c r="E28" s="11"/>
      <c r="F28" s="11"/>
      <c r="G28" s="12"/>
    </row>
    <row r="29" spans="1:15" x14ac:dyDescent="0.45">
      <c r="A29" s="54" t="str">
        <f>A8</f>
        <v>GGK</v>
      </c>
      <c r="B29" s="59">
        <f>B28*C29</f>
        <v>1.4999999999999999E-2</v>
      </c>
      <c r="C29" s="48">
        <f>C8</f>
        <v>0.15</v>
      </c>
      <c r="D29" s="52"/>
      <c r="E29" s="11"/>
      <c r="F29" s="11"/>
      <c r="G29" s="12"/>
    </row>
    <row r="30" spans="1:15" x14ac:dyDescent="0.45">
      <c r="A30" s="54" t="str">
        <f>A9</f>
        <v>Festpreiszuschlag</v>
      </c>
      <c r="B30" s="59">
        <f>B28*D30</f>
        <v>5.000000000000001E-3</v>
      </c>
      <c r="C30" s="48">
        <f>(C$29+B$29)*D30</f>
        <v>8.2499999999999987E-3</v>
      </c>
      <c r="D30" s="52">
        <f>C9</f>
        <v>0.05</v>
      </c>
      <c r="E30" s="11"/>
      <c r="F30" s="11"/>
      <c r="G30" s="12"/>
    </row>
    <row r="31" spans="1:15" x14ac:dyDescent="0.45">
      <c r="A31" s="54" t="str">
        <f>A10</f>
        <v>Finanzierungsko.</v>
      </c>
      <c r="B31" s="13">
        <f>B28*E31</f>
        <v>3.0000000000000001E-3</v>
      </c>
      <c r="C31" s="48">
        <f>(C$29+B$29)*E31</f>
        <v>4.9499999999999995E-3</v>
      </c>
      <c r="D31" s="13">
        <f>(D$30+C$30+B$30)*E31</f>
        <v>1.8974999999999999E-3</v>
      </c>
      <c r="E31" s="52">
        <f>C10</f>
        <v>0.03</v>
      </c>
      <c r="F31" s="63"/>
      <c r="G31" s="52"/>
    </row>
    <row r="32" spans="1:15" x14ac:dyDescent="0.45">
      <c r="A32" s="54" t="str">
        <f>A11</f>
        <v>nicht belegt</v>
      </c>
      <c r="B32" s="13">
        <f>B28*F32</f>
        <v>0</v>
      </c>
      <c r="C32" s="48">
        <f>(C$29+B$29)*F32</f>
        <v>0</v>
      </c>
      <c r="D32" s="13">
        <f>(D$30+C$30+B$30)*F32</f>
        <v>0</v>
      </c>
      <c r="E32" s="52">
        <f>(E$31+D$31+C$31+B$31)*F32</f>
        <v>0</v>
      </c>
      <c r="F32" s="48">
        <f>C11</f>
        <v>0</v>
      </c>
      <c r="G32" s="59"/>
      <c r="K32" s="5"/>
      <c r="L32" s="5"/>
      <c r="M32" s="5"/>
      <c r="N32" s="5"/>
      <c r="O32" s="5"/>
    </row>
    <row r="33" spans="1:15" x14ac:dyDescent="0.45">
      <c r="A33" s="55" t="str">
        <f>A14</f>
        <v>W&amp;G</v>
      </c>
      <c r="B33" s="13">
        <f>B28*G33</f>
        <v>5.000000000000001E-3</v>
      </c>
      <c r="C33" s="48">
        <f>(C$29+B$29)*G33</f>
        <v>8.2499999999999987E-3</v>
      </c>
      <c r="D33" s="13">
        <f>(D$30+C$30+B$30)*G33</f>
        <v>3.1625000000000004E-3</v>
      </c>
      <c r="E33" s="52">
        <f>(E$31+D$31+C$31+B$31)*G33</f>
        <v>1.9923749999999998E-3</v>
      </c>
      <c r="F33" s="64">
        <f>SUM(B32:F32)*G33</f>
        <v>0</v>
      </c>
      <c r="G33" s="60">
        <f>C14</f>
        <v>0.05</v>
      </c>
      <c r="K33" s="5"/>
      <c r="L33" s="5"/>
      <c r="M33" s="17"/>
      <c r="N33" s="5"/>
      <c r="O33" s="5"/>
    </row>
    <row r="34" spans="1:15" x14ac:dyDescent="0.45">
      <c r="A34" s="56" t="s">
        <v>14</v>
      </c>
      <c r="B34" s="61">
        <f>B33*$C$12/$C$14</f>
        <v>2E-3</v>
      </c>
      <c r="C34" s="65">
        <f>C33*$C$12/$C$14</f>
        <v>3.2999999999999991E-3</v>
      </c>
      <c r="D34" s="65">
        <f t="shared" ref="D34:F34" si="0">D33*$C$12/$C$14</f>
        <v>1.2650000000000001E-3</v>
      </c>
      <c r="E34" s="65">
        <f t="shared" si="0"/>
        <v>7.9694999999999983E-4</v>
      </c>
      <c r="F34" s="65">
        <f t="shared" si="0"/>
        <v>0</v>
      </c>
      <c r="G34" s="30">
        <f>G33*$C$12/$C$14</f>
        <v>0.02</v>
      </c>
      <c r="K34" s="5"/>
      <c r="L34" s="5"/>
      <c r="M34" s="17"/>
      <c r="N34" s="5"/>
      <c r="O34" s="5"/>
    </row>
    <row r="35" spans="1:15" x14ac:dyDescent="0.45">
      <c r="A35" s="57" t="s">
        <v>15</v>
      </c>
      <c r="B35" s="62">
        <f>B33-B34</f>
        <v>3.0000000000000009E-3</v>
      </c>
      <c r="C35" s="66">
        <f>C33-C34</f>
        <v>4.9499999999999995E-3</v>
      </c>
      <c r="D35" s="66">
        <f t="shared" ref="D35:F35" si="1">D33-D34</f>
        <v>1.8975000000000003E-3</v>
      </c>
      <c r="E35" s="66">
        <f t="shared" si="1"/>
        <v>1.195425E-3</v>
      </c>
      <c r="F35" s="66">
        <f t="shared" si="1"/>
        <v>0</v>
      </c>
      <c r="G35" s="31">
        <f>G33-G34</f>
        <v>3.0000000000000002E-2</v>
      </c>
      <c r="K35" s="5"/>
      <c r="L35" s="5"/>
      <c r="M35" s="17"/>
      <c r="N35" s="5"/>
      <c r="O35" s="5"/>
    </row>
    <row r="36" spans="1:15" x14ac:dyDescent="0.45">
      <c r="A36" s="58" t="s">
        <v>2</v>
      </c>
      <c r="B36" s="67">
        <f>SUM(B28:B33)</f>
        <v>0.128</v>
      </c>
      <c r="C36" s="67">
        <f t="shared" ref="C36:G36" si="2">SUM(C28:C33)</f>
        <v>0.17145000000000002</v>
      </c>
      <c r="D36" s="67">
        <f t="shared" si="2"/>
        <v>5.5059999999999998E-2</v>
      </c>
      <c r="E36" s="67">
        <f t="shared" si="2"/>
        <v>3.1992374999999997E-2</v>
      </c>
      <c r="F36" s="67">
        <f t="shared" si="2"/>
        <v>0</v>
      </c>
      <c r="G36" s="67">
        <f t="shared" si="2"/>
        <v>0.05</v>
      </c>
      <c r="K36" s="5"/>
      <c r="L36" s="5"/>
      <c r="M36" s="17"/>
      <c r="N36" s="5"/>
      <c r="O36" s="5"/>
    </row>
    <row r="37" spans="1:15" x14ac:dyDescent="0.45">
      <c r="A37" s="32"/>
      <c r="B37" s="33"/>
      <c r="C37" s="33"/>
      <c r="D37" s="33"/>
      <c r="E37" s="33"/>
      <c r="F37" s="33"/>
      <c r="G37" s="33"/>
      <c r="K37" s="5"/>
      <c r="L37" s="5"/>
      <c r="M37" s="17"/>
      <c r="N37" s="5"/>
      <c r="O37" s="5"/>
    </row>
    <row r="38" spans="1:15" x14ac:dyDescent="0.45">
      <c r="A38" s="35" t="str">
        <f>"Tabelle D: Eurowerte bei Basis ("&amp;B5&amp;") ist "&amp;E22&amp;" €:"</f>
        <v>Tabelle D: Eurowerte bei Basis (K2 Zeile 1: Alle Kostenarten) ist 100000 €:</v>
      </c>
      <c r="B38" s="36"/>
      <c r="C38" s="36"/>
      <c r="D38" s="36"/>
      <c r="E38" s="36"/>
      <c r="F38" s="36"/>
      <c r="G38" s="36"/>
      <c r="H38" s="37"/>
    </row>
    <row r="39" spans="1:15" x14ac:dyDescent="0.45">
      <c r="A39" s="2"/>
      <c r="B39" s="130" t="str">
        <f>B27</f>
        <v>Umlage BGK</v>
      </c>
      <c r="C39" s="130" t="str">
        <f t="shared" ref="C39:F39" si="3">C27</f>
        <v>GGK</v>
      </c>
      <c r="D39" s="130" t="str">
        <f t="shared" si="3"/>
        <v>Festpreiszuschlag</v>
      </c>
      <c r="E39" s="130" t="str">
        <f t="shared" si="3"/>
        <v>Finanzierungsko.</v>
      </c>
      <c r="F39" s="130" t="str">
        <f t="shared" si="3"/>
        <v>nicht belegt</v>
      </c>
      <c r="G39" s="130" t="str">
        <f>A12</f>
        <v>Wagnis</v>
      </c>
      <c r="H39" s="130" t="str">
        <f>A13</f>
        <v>Gewinn</v>
      </c>
    </row>
    <row r="40" spans="1:15" x14ac:dyDescent="0.45">
      <c r="A40" s="54" t="str">
        <f>A28</f>
        <v>Umlage BGK</v>
      </c>
      <c r="B40" s="69">
        <f>B28*$E$22</f>
        <v>10000</v>
      </c>
      <c r="C40" s="69"/>
      <c r="D40" s="69"/>
      <c r="E40" s="69"/>
      <c r="F40" s="69"/>
      <c r="G40" s="69"/>
      <c r="H40" s="69">
        <f t="shared" ref="C40:H40" si="4">H28*$E$22</f>
        <v>0</v>
      </c>
      <c r="I40" s="10"/>
    </row>
    <row r="41" spans="1:15" x14ac:dyDescent="0.45">
      <c r="A41" s="54" t="str">
        <f t="shared" ref="A41:A44" si="5">A29</f>
        <v>GGK</v>
      </c>
      <c r="B41" s="69">
        <f t="shared" ref="B41:H46" si="6">B29*$E$22</f>
        <v>1500</v>
      </c>
      <c r="C41" s="69">
        <f t="shared" si="6"/>
        <v>15000</v>
      </c>
      <c r="D41" s="69"/>
      <c r="E41" s="69"/>
      <c r="F41" s="69"/>
      <c r="G41" s="69"/>
      <c r="H41" s="69">
        <f t="shared" si="6"/>
        <v>0</v>
      </c>
      <c r="I41" s="10"/>
    </row>
    <row r="42" spans="1:15" x14ac:dyDescent="0.45">
      <c r="A42" s="54" t="str">
        <f t="shared" si="5"/>
        <v>Festpreiszuschlag</v>
      </c>
      <c r="B42" s="69">
        <f t="shared" si="6"/>
        <v>500.00000000000011</v>
      </c>
      <c r="C42" s="69">
        <f t="shared" si="6"/>
        <v>824.99999999999989</v>
      </c>
      <c r="D42" s="69">
        <f t="shared" si="6"/>
        <v>5000</v>
      </c>
      <c r="E42" s="69"/>
      <c r="F42" s="69"/>
      <c r="G42" s="69"/>
      <c r="H42" s="69">
        <f t="shared" si="6"/>
        <v>0</v>
      </c>
      <c r="I42" s="10"/>
    </row>
    <row r="43" spans="1:15" x14ac:dyDescent="0.45">
      <c r="A43" s="54" t="str">
        <f t="shared" si="5"/>
        <v>Finanzierungsko.</v>
      </c>
      <c r="B43" s="69">
        <f t="shared" si="6"/>
        <v>300</v>
      </c>
      <c r="C43" s="69">
        <f t="shared" si="6"/>
        <v>494.99999999999994</v>
      </c>
      <c r="D43" s="69">
        <f t="shared" si="6"/>
        <v>189.75</v>
      </c>
      <c r="E43" s="69">
        <f t="shared" si="6"/>
        <v>3000</v>
      </c>
      <c r="F43" s="69"/>
      <c r="G43" s="69"/>
      <c r="H43" s="69">
        <f t="shared" si="6"/>
        <v>0</v>
      </c>
      <c r="I43" s="10"/>
    </row>
    <row r="44" spans="1:15" x14ac:dyDescent="0.45">
      <c r="A44" s="54" t="str">
        <f t="shared" si="5"/>
        <v>nicht belegt</v>
      </c>
      <c r="B44" s="69">
        <f t="shared" si="6"/>
        <v>0</v>
      </c>
      <c r="C44" s="69">
        <f t="shared" si="6"/>
        <v>0</v>
      </c>
      <c r="D44" s="69">
        <f t="shared" si="6"/>
        <v>0</v>
      </c>
      <c r="E44" s="69">
        <f t="shared" si="6"/>
        <v>0</v>
      </c>
      <c r="F44" s="69">
        <f t="shared" si="6"/>
        <v>0</v>
      </c>
      <c r="G44" s="69"/>
      <c r="H44" s="69">
        <f t="shared" si="6"/>
        <v>0</v>
      </c>
      <c r="I44" s="10"/>
    </row>
    <row r="45" spans="1:15" x14ac:dyDescent="0.45">
      <c r="A45" s="54" t="s">
        <v>5</v>
      </c>
      <c r="B45" s="69">
        <f>B34*$E$22</f>
        <v>200</v>
      </c>
      <c r="C45" s="69">
        <f t="shared" ref="C45:F45" si="7">C34*$E$22</f>
        <v>329.99999999999989</v>
      </c>
      <c r="D45" s="69">
        <f t="shared" si="7"/>
        <v>126.5</v>
      </c>
      <c r="E45" s="69">
        <f>E34*$E$22</f>
        <v>79.694999999999979</v>
      </c>
      <c r="F45" s="69">
        <f t="shared" si="7"/>
        <v>0</v>
      </c>
      <c r="G45" s="69">
        <f>G34*E22</f>
        <v>2000</v>
      </c>
      <c r="H45" s="69">
        <f t="shared" si="6"/>
        <v>0</v>
      </c>
      <c r="I45" s="10"/>
    </row>
    <row r="46" spans="1:15" x14ac:dyDescent="0.45">
      <c r="A46" s="55" t="s">
        <v>6</v>
      </c>
      <c r="B46" s="69">
        <f>B35*$E$22</f>
        <v>300.00000000000011</v>
      </c>
      <c r="C46" s="69">
        <f t="shared" ref="C46:F46" si="8">C35*$E$22</f>
        <v>494.99999999999994</v>
      </c>
      <c r="D46" s="69">
        <f t="shared" si="8"/>
        <v>189.75000000000003</v>
      </c>
      <c r="E46" s="69">
        <f t="shared" si="8"/>
        <v>119.54249999999999</v>
      </c>
      <c r="F46" s="69">
        <f t="shared" si="8"/>
        <v>0</v>
      </c>
      <c r="G46" s="69"/>
      <c r="H46" s="69">
        <f>G35*E22</f>
        <v>3000.0000000000005</v>
      </c>
      <c r="I46" s="10"/>
    </row>
    <row r="47" spans="1:15" x14ac:dyDescent="0.45">
      <c r="A47" s="91" t="s">
        <v>17</v>
      </c>
      <c r="B47" s="101">
        <f>SUM(B40:B46)</f>
        <v>12800</v>
      </c>
      <c r="C47" s="101">
        <f t="shared" ref="C47:H47" si="9">SUM(C40:C46)</f>
        <v>17145</v>
      </c>
      <c r="D47" s="101">
        <f t="shared" si="9"/>
        <v>5506</v>
      </c>
      <c r="E47" s="101">
        <f t="shared" si="9"/>
        <v>3199.2375000000002</v>
      </c>
      <c r="F47" s="101">
        <f t="shared" si="9"/>
        <v>0</v>
      </c>
      <c r="G47" s="101">
        <f t="shared" si="9"/>
        <v>2000</v>
      </c>
      <c r="H47" s="101">
        <f t="shared" si="9"/>
        <v>3000.0000000000005</v>
      </c>
      <c r="I47" s="16"/>
    </row>
    <row r="48" spans="1:15" x14ac:dyDescent="0.45">
      <c r="A48" s="100"/>
      <c r="B48" s="102"/>
      <c r="C48" s="102"/>
      <c r="D48" s="102"/>
      <c r="E48" s="102"/>
      <c r="F48" s="102"/>
      <c r="G48" s="102"/>
      <c r="H48" s="102"/>
    </row>
    <row r="49" spans="1:8" x14ac:dyDescent="0.45">
      <c r="A49" s="91" t="s">
        <v>16</v>
      </c>
      <c r="B49" s="94">
        <f>SUM(B40:H40)</f>
        <v>10000</v>
      </c>
      <c r="C49" s="96">
        <f>SUM(B41:H41)</f>
        <v>16500</v>
      </c>
      <c r="D49" s="96">
        <f>SUM(B42:H42)</f>
        <v>6325</v>
      </c>
      <c r="E49" s="96">
        <f>SUM(B43:H43)</f>
        <v>3984.75</v>
      </c>
      <c r="F49" s="96">
        <f>SUM(B44:H44)</f>
        <v>0</v>
      </c>
      <c r="G49" s="96">
        <f>SUM(B45:H45)</f>
        <v>2736.1949999999997</v>
      </c>
      <c r="H49" s="98">
        <f>SUM(B46:H46)</f>
        <v>4104.2925000000005</v>
      </c>
    </row>
    <row r="50" spans="1:8" x14ac:dyDescent="0.45">
      <c r="A50" s="92"/>
      <c r="B50" s="95"/>
      <c r="C50" s="97"/>
      <c r="D50" s="97"/>
      <c r="E50" s="97"/>
      <c r="F50" s="97"/>
      <c r="G50" s="97"/>
      <c r="H50" s="99"/>
    </row>
    <row r="51" spans="1:8" x14ac:dyDescent="0.45">
      <c r="A51" s="42" t="s">
        <v>19</v>
      </c>
      <c r="B51" s="43"/>
      <c r="C51" s="43"/>
      <c r="D51" s="43"/>
      <c r="E51" s="43"/>
      <c r="F51" s="43"/>
      <c r="G51" s="43"/>
      <c r="H51" s="44" t="s">
        <v>20</v>
      </c>
    </row>
    <row r="52" spans="1:8" x14ac:dyDescent="0.45">
      <c r="A52" s="5"/>
      <c r="B52" s="5"/>
      <c r="C52" s="5"/>
      <c r="D52" s="5"/>
      <c r="E52" s="5"/>
    </row>
    <row r="53" spans="1:8" x14ac:dyDescent="0.45">
      <c r="A53" s="5"/>
      <c r="B53" s="5"/>
      <c r="C53" s="5"/>
      <c r="D53" s="5"/>
      <c r="E53" s="5"/>
    </row>
    <row r="54" spans="1:8" x14ac:dyDescent="0.45">
      <c r="A54" s="5"/>
      <c r="B54" s="5"/>
      <c r="C54" s="5"/>
      <c r="D54" s="5"/>
      <c r="E54" s="5"/>
    </row>
    <row r="55" spans="1:8" x14ac:dyDescent="0.45">
      <c r="A55" s="5"/>
      <c r="B55" s="5"/>
      <c r="C55" s="5"/>
      <c r="D55" s="5"/>
      <c r="E55" s="5"/>
    </row>
    <row r="56" spans="1:8" x14ac:dyDescent="0.45">
      <c r="A56" s="5"/>
      <c r="B56" s="5"/>
      <c r="C56" s="5"/>
      <c r="D56" s="5"/>
      <c r="E56" s="5"/>
      <c r="F56" s="5"/>
    </row>
    <row r="57" spans="1:8" x14ac:dyDescent="0.45">
      <c r="A57" s="5"/>
      <c r="B57" s="5"/>
      <c r="C57" s="5"/>
      <c r="D57" s="5"/>
      <c r="E57" s="5"/>
      <c r="F57" s="5"/>
    </row>
    <row r="58" spans="1:8" x14ac:dyDescent="0.45">
      <c r="A58" s="5"/>
      <c r="B58" s="5"/>
      <c r="C58" s="5"/>
      <c r="D58" s="5"/>
      <c r="E58" s="5"/>
      <c r="F58" s="5"/>
    </row>
    <row r="59" spans="1:8" x14ac:dyDescent="0.45">
      <c r="A59" s="5"/>
      <c r="B59" s="5"/>
      <c r="C59" s="5"/>
      <c r="D59" s="5"/>
      <c r="E59" s="5"/>
      <c r="F59" s="5"/>
    </row>
    <row r="60" spans="1:8" x14ac:dyDescent="0.45">
      <c r="A60" s="5"/>
      <c r="B60" s="5"/>
      <c r="C60" s="5"/>
      <c r="D60" s="5"/>
      <c r="E60" s="5"/>
      <c r="F60" s="5"/>
    </row>
    <row r="61" spans="1:8" x14ac:dyDescent="0.45">
      <c r="A61" s="5"/>
      <c r="B61" s="5"/>
      <c r="C61" s="5"/>
      <c r="D61" s="5"/>
      <c r="E61" s="5"/>
      <c r="F61" s="5"/>
    </row>
    <row r="62" spans="1:8" x14ac:dyDescent="0.45">
      <c r="A62" s="5"/>
      <c r="B62" s="5"/>
      <c r="C62" s="5"/>
      <c r="D62" s="5"/>
      <c r="E62" s="5"/>
      <c r="F62" s="5"/>
    </row>
    <row r="63" spans="1:8" x14ac:dyDescent="0.45">
      <c r="A63" s="5"/>
      <c r="B63" s="5"/>
      <c r="C63" s="5"/>
      <c r="D63" s="5"/>
      <c r="E63" s="5"/>
      <c r="F63" s="5"/>
    </row>
    <row r="64" spans="1:8" x14ac:dyDescent="0.45">
      <c r="A64" s="5"/>
      <c r="B64" s="5"/>
      <c r="C64" s="5"/>
      <c r="D64" s="5"/>
      <c r="E64" s="5"/>
      <c r="F64" s="5"/>
    </row>
  </sheetData>
  <sheetProtection sheet="1" objects="1" scenarios="1"/>
  <mergeCells count="23">
    <mergeCell ref="E49:E50"/>
    <mergeCell ref="F49:F50"/>
    <mergeCell ref="H47:H48"/>
    <mergeCell ref="A49:A50"/>
    <mergeCell ref="B49:B50"/>
    <mergeCell ref="C49:C50"/>
    <mergeCell ref="D49:D50"/>
    <mergeCell ref="G49:G50"/>
    <mergeCell ref="H49:H50"/>
    <mergeCell ref="E47:E48"/>
    <mergeCell ref="F47:F48"/>
    <mergeCell ref="E20:E21"/>
    <mergeCell ref="A47:A48"/>
    <mergeCell ref="B47:B48"/>
    <mergeCell ref="C47:C48"/>
    <mergeCell ref="D47:D48"/>
    <mergeCell ref="G47:G48"/>
    <mergeCell ref="B1:E1"/>
    <mergeCell ref="A2:B4"/>
    <mergeCell ref="C2:C4"/>
    <mergeCell ref="D2:D4"/>
    <mergeCell ref="E2:E4"/>
    <mergeCell ref="B5:D5"/>
  </mergeCells>
  <conditionalFormatting sqref="D20:D21">
    <cfRule type="expression" dxfId="0" priority="1">
      <formula>$E$20&lt;&gt;""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Extraktion GZ aus K2-Blatt</vt:lpstr>
      <vt:lpstr>Extraktion GZ (offene Reihenf.)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2023-11-10T12:17:15Z</dcterms:modified>
</cp:coreProperties>
</file>